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/>
  </bookViews>
  <sheets>
    <sheet name="Система PRO" sheetId="6" r:id="rId1"/>
    <sheet name="Пример расчета" sheetId="7" r:id="rId2"/>
  </sheets>
  <definedNames>
    <definedName name="_xlnm.Print_Area" localSheetId="1">'Пример расчета'!$B$1:$G$28</definedName>
    <definedName name="_xlnm.Print_Area" localSheetId="0">'Система PRO'!$B$1:$G$28</definedName>
  </definedNames>
  <calcPr calcId="152511"/>
</workbook>
</file>

<file path=xl/calcChain.xml><?xml version="1.0" encoding="utf-8"?>
<calcChain xmlns="http://schemas.openxmlformats.org/spreadsheetml/2006/main">
  <c r="G4" i="7" l="1"/>
  <c r="G4" i="6"/>
  <c r="C69" i="7" l="1"/>
  <c r="B69" i="7"/>
  <c r="D43" i="7"/>
  <c r="D41" i="7"/>
  <c r="C41" i="7"/>
  <c r="D40" i="7"/>
  <c r="C40" i="7"/>
  <c r="D39" i="7"/>
  <c r="C39" i="7"/>
  <c r="D38" i="7"/>
  <c r="C38" i="7"/>
  <c r="D37" i="7"/>
  <c r="C37" i="7"/>
  <c r="C36" i="7"/>
  <c r="D36" i="7"/>
  <c r="B36" i="7"/>
  <c r="G24" i="7"/>
  <c r="F24" i="7"/>
  <c r="E24" i="7"/>
  <c r="G23" i="7"/>
  <c r="F23" i="7"/>
  <c r="E23" i="7"/>
  <c r="F22" i="7"/>
  <c r="E22" i="7"/>
  <c r="F21" i="7"/>
  <c r="E21" i="7"/>
  <c r="F20" i="7"/>
  <c r="E20" i="7"/>
  <c r="F4" i="7"/>
  <c r="F7" i="7"/>
  <c r="F9" i="7"/>
  <c r="F8" i="7"/>
  <c r="G22" i="7" s="1"/>
  <c r="C69" i="6"/>
  <c r="B69" i="6"/>
  <c r="F8" i="6"/>
  <c r="F4" i="6"/>
  <c r="F7" i="6"/>
  <c r="F9" i="6"/>
  <c r="F24" i="6"/>
  <c r="F23" i="6"/>
  <c r="F22" i="6"/>
  <c r="F21" i="6"/>
  <c r="F20" i="6"/>
  <c r="G24" i="6"/>
  <c r="G23" i="6"/>
  <c r="G22" i="6"/>
  <c r="G21" i="6"/>
  <c r="G20" i="6"/>
  <c r="D43" i="6"/>
  <c r="D41" i="6"/>
  <c r="C41" i="6"/>
  <c r="D40" i="6"/>
  <c r="C40" i="6"/>
  <c r="D39" i="6"/>
  <c r="C39" i="6"/>
  <c r="D38" i="6"/>
  <c r="C38" i="6"/>
  <c r="D37" i="6"/>
  <c r="C37" i="6"/>
  <c r="C36" i="6"/>
  <c r="D36" i="6"/>
  <c r="B36" i="6"/>
  <c r="E24" i="6"/>
  <c r="E23" i="6"/>
  <c r="E22" i="6"/>
  <c r="E21" i="6"/>
  <c r="E20" i="6"/>
  <c r="G21" i="7" l="1"/>
  <c r="G20" i="7"/>
</calcChain>
</file>

<file path=xl/sharedStrings.xml><?xml version="1.0" encoding="utf-8"?>
<sst xmlns="http://schemas.openxmlformats.org/spreadsheetml/2006/main" count="294" uniqueCount="140">
  <si>
    <t>PRO2401.09</t>
  </si>
  <si>
    <t>Профиль-ручка асимметричная, алюминий, золото, 5400 м</t>
  </si>
  <si>
    <t>PRO2401.27</t>
  </si>
  <si>
    <t>Профиль-ручка асимметричная, алюминий, коньяк, 5400 м</t>
  </si>
  <si>
    <t>PRO2401.70</t>
  </si>
  <si>
    <t>Профиль-ручка асимметричная, алюминий, шампань, 5400 м</t>
  </si>
  <si>
    <t>PRO2416.70</t>
  </si>
  <si>
    <t>Профиль-ручка асимметричная, алюминий, шампань, 4800 м</t>
  </si>
  <si>
    <t>PRO2401.80</t>
  </si>
  <si>
    <t>Профиль-ручка асимметричная, алюминий, венге глянец, 5400 м</t>
  </si>
  <si>
    <t>PRO2401.15</t>
  </si>
  <si>
    <t>Профиль-ручка асимметричная, алюминий, хром полиров., 5400 м</t>
  </si>
  <si>
    <t>PRO2402.02</t>
  </si>
  <si>
    <t>Направляющая верхняя, алюминий, серебро, 5900 мм</t>
  </si>
  <si>
    <t>PRO2402.09</t>
  </si>
  <si>
    <t>Направляющая верхняя, алюминий, золото, 5900 мм</t>
  </si>
  <si>
    <t>PRO2402.27</t>
  </si>
  <si>
    <t>Направляющая верхняя, алюминий, коньяк, 5900 мм</t>
  </si>
  <si>
    <t>PRO2402.80</t>
  </si>
  <si>
    <t>Направляющая верхняя, алюминий, венге глянец, 5900 мм</t>
  </si>
  <si>
    <t>PRO2402.15</t>
  </si>
  <si>
    <t>Направляющая верхняя, алюминий, хром полиров., 5900 мм</t>
  </si>
  <si>
    <t>PRO2403.02</t>
  </si>
  <si>
    <t>Направляющая нижняя, алюминий, серебро, 5900 мм</t>
  </si>
  <si>
    <t>PRO2403.09</t>
  </si>
  <si>
    <t>Направляющая нижняя, алюминий, золото, 5900 мм</t>
  </si>
  <si>
    <t>PRO2403.27</t>
  </si>
  <si>
    <t>Направляющая нижняя, алюминий, коньяк, 5900 мм</t>
  </si>
  <si>
    <t>PRO2403.70</t>
  </si>
  <si>
    <t>Направляющая нижняя, алюминий, шампань, 5900 мм</t>
  </si>
  <si>
    <t>PRO2403.80</t>
  </si>
  <si>
    <t>Направляющая нижняя, алюминий, венге глянец, 5900 мм</t>
  </si>
  <si>
    <t>PRO2403.15</t>
  </si>
  <si>
    <t>Направляющая нижняя, алюминий, хром полиров., 5900 мм</t>
  </si>
  <si>
    <t>PRO2405.02</t>
  </si>
  <si>
    <t>Планка нижняя, алюминий, серебро, 5900 мм</t>
  </si>
  <si>
    <t>PRO2405.09</t>
  </si>
  <si>
    <t>Планка нижняя, алюминий, золото, 5900 мм</t>
  </si>
  <si>
    <t>PRO2405.27</t>
  </si>
  <si>
    <t>Планка нижняя, алюминий, коньяк, 5900 мм</t>
  </si>
  <si>
    <t>PRO2405.70</t>
  </si>
  <si>
    <t>Планка нижняя, алюминий, шампань, 5900 мм</t>
  </si>
  <si>
    <t>PRO2405.80</t>
  </si>
  <si>
    <t>Планка нижняя, алюминий, венге глянец, 5900 мм</t>
  </si>
  <si>
    <t>PRO2405.15</t>
  </si>
  <si>
    <t>Планка нижняя, алюминий, хром полиров., 5900 мм</t>
  </si>
  <si>
    <t>PRO2406.02</t>
  </si>
  <si>
    <t>Планка верхняя, алюминий, серебро, 5900 мм</t>
  </si>
  <si>
    <t>PRO2406.09</t>
  </si>
  <si>
    <t>Планка верхняя, алюминий, золото, 5900 мм</t>
  </si>
  <si>
    <t>PRO2406.27</t>
  </si>
  <si>
    <t>Планка верхняя, алюминий, коньяк, 5900 мм</t>
  </si>
  <si>
    <t>PRO2406.70</t>
  </si>
  <si>
    <t>Планка верхняя, алюминий, шампань, 5900 мм</t>
  </si>
  <si>
    <t>PRO2406.80</t>
  </si>
  <si>
    <t>Планка верхняя, алюминий, венге глянец, 5900 мм</t>
  </si>
  <si>
    <t>PRO2406.15</t>
  </si>
  <si>
    <t>Планка верхняя, алюминий, хром полиров., 5900 мм</t>
  </si>
  <si>
    <t>PRO2404.02</t>
  </si>
  <si>
    <t>Планка средняя, алюминий, серебро, L=5900 мм</t>
  </si>
  <si>
    <t>PRO2404.09</t>
  </si>
  <si>
    <t>Планка средняя, алюминий, золото, L=5900 мм</t>
  </si>
  <si>
    <t>PRO2404.27</t>
  </si>
  <si>
    <t>Планка средняя, алюминий, коньяк, L=5900 мм</t>
  </si>
  <si>
    <t>PRO2404.70</t>
  </si>
  <si>
    <t>Планка средняя, алюминий, шампань, L=5900 мм</t>
  </si>
  <si>
    <t>PRO2404.80</t>
  </si>
  <si>
    <t>Планка средняя, алюминий, венге глянец, L=5900 мм</t>
  </si>
  <si>
    <t>PRO2404.15</t>
  </si>
  <si>
    <t>Планка средняя, алюминий, хром полиров., L=5900 мм</t>
  </si>
  <si>
    <t>PRO2445</t>
  </si>
  <si>
    <t>Комплект роликов на симметричную дверь ЭКОНОМ (2+2+сб.винты)</t>
  </si>
  <si>
    <t>PRO2446</t>
  </si>
  <si>
    <t>Комплект роликов на асимметричную дверь ЭКОНОМ (2+2+сб.винты)</t>
  </si>
  <si>
    <t>PRO2438</t>
  </si>
  <si>
    <t>Выберите тип профиль-ручки:</t>
  </si>
  <si>
    <t>Симметричный</t>
  </si>
  <si>
    <t>Введите ширину проема в мм.:</t>
  </si>
  <si>
    <t>Введите высоту проема в мм.:</t>
  </si>
  <si>
    <t>Профиль-ручка:</t>
  </si>
  <si>
    <t>Горизонтальные профили:</t>
  </si>
  <si>
    <t>Необходимые артикулы:</t>
  </si>
  <si>
    <t>Асимметричный</t>
  </si>
  <si>
    <t>Наименование</t>
  </si>
  <si>
    <t>Цвет</t>
  </si>
  <si>
    <t>Артикул</t>
  </si>
  <si>
    <t>Кол-во</t>
  </si>
  <si>
    <t>Планка верхняя</t>
  </si>
  <si>
    <t>Планка нижняя</t>
  </si>
  <si>
    <t>Направляющая нижняя</t>
  </si>
  <si>
    <t>Направляющая верхняя</t>
  </si>
  <si>
    <t>Планка средняя</t>
  </si>
  <si>
    <t>Комплект роликов (верх+нижн)</t>
  </si>
  <si>
    <t>Сборочный винт 6х35 (шестигранник) ЭКОНОМ, сталь</t>
  </si>
  <si>
    <t>Сборочный винт 6х35 (шестигран)</t>
  </si>
  <si>
    <t>Размеры деталей двери-купе, мм.</t>
  </si>
  <si>
    <t>Серебро</t>
  </si>
  <si>
    <t>Золото</t>
  </si>
  <si>
    <t>Коньяк</t>
  </si>
  <si>
    <t>Шампань</t>
  </si>
  <si>
    <t>Венге глянец</t>
  </si>
  <si>
    <t>Вертикальная средняя планка:</t>
  </si>
  <si>
    <t>Хром полированный</t>
  </si>
  <si>
    <t>N</t>
  </si>
  <si>
    <t>Кол-во дверей</t>
  </si>
  <si>
    <t>2     | ¯¯¯¯¯¯______ |</t>
  </si>
  <si>
    <t>Выберите количество и          расположение дверей:</t>
  </si>
  <si>
    <t>Расчет с учетом уплотнителя?</t>
  </si>
  <si>
    <t>2 двери    | ¯¯¯¯____ |</t>
  </si>
  <si>
    <t>3 двери    | ¯¯¯¯____¯¯¯¯ |</t>
  </si>
  <si>
    <t>4 двери    | ¯¯¯¯ ____ ____ ¯¯¯¯ |</t>
  </si>
  <si>
    <t>4 двери     | ¯¯¯¯ ____ ¯¯¯¯ ____ |</t>
  </si>
  <si>
    <t>Да</t>
  </si>
  <si>
    <t>Нет</t>
  </si>
  <si>
    <t>Кол-во вставок</t>
  </si>
  <si>
    <t>Тип материала:</t>
  </si>
  <si>
    <t>ЛДСП или МДФ (толщина 10 мм)</t>
  </si>
  <si>
    <t>ЛДСП или МДФ (толщина 8 мм)</t>
  </si>
  <si>
    <t>Стекло или зеркало (толщина 4 мм)</t>
  </si>
  <si>
    <t>Планка №2</t>
  </si>
  <si>
    <t>Планка №3</t>
  </si>
  <si>
    <t>Планка №4</t>
  </si>
  <si>
    <t>Вставка №1 от низа двери</t>
  </si>
  <si>
    <t>Вставка №2 от низа двери</t>
  </si>
  <si>
    <t>Вставка №3 от низа двери</t>
  </si>
  <si>
    <t>Вставка №4 от низа двери</t>
  </si>
  <si>
    <t>Вставка №5 от низа двери</t>
  </si>
  <si>
    <t>Размеры вставки</t>
  </si>
  <si>
    <t>Выберите тип вставки</t>
  </si>
  <si>
    <t xml:space="preserve">Планка №1 </t>
  </si>
  <si>
    <t>Только горизотальные планки</t>
  </si>
  <si>
    <t>Выберите кол-во вставок в двери:</t>
  </si>
  <si>
    <t xml:space="preserve"> </t>
  </si>
  <si>
    <t>* Средняя планка без отверстия под крепежный винт.</t>
  </si>
  <si>
    <r>
      <t>Укажите расстояние от низа двери до центра средней планки</t>
    </r>
    <r>
      <rPr>
        <sz val="10"/>
        <color theme="1"/>
        <rFont val="Calibri"/>
        <family val="2"/>
        <charset val="204"/>
        <scheme val="minor"/>
      </rPr>
      <t>*</t>
    </r>
    <r>
      <rPr>
        <sz val="12"/>
        <color theme="1"/>
        <rFont val="Calibri"/>
        <family val="2"/>
        <scheme val="minor"/>
      </rPr>
      <t>, мм</t>
    </r>
  </si>
  <si>
    <r>
      <rPr>
        <b/>
        <sz val="18"/>
        <color rgb="FF009999"/>
        <rFont val="Calibri"/>
        <family val="2"/>
        <charset val="204"/>
        <scheme val="minor"/>
      </rPr>
      <t xml:space="preserve">Формула расчета размеров двери-купе и вставок для системы </t>
    </r>
    <r>
      <rPr>
        <b/>
        <sz val="18"/>
        <color rgb="FFFF9900"/>
        <rFont val="Calibri"/>
        <family val="2"/>
        <charset val="204"/>
        <scheme val="minor"/>
      </rPr>
      <t xml:space="preserve">PRO </t>
    </r>
    <r>
      <rPr>
        <b/>
        <sz val="18"/>
        <color rgb="FF009999"/>
        <rFont val="Calibri"/>
        <family val="2"/>
        <charset val="204"/>
        <scheme val="minor"/>
      </rPr>
      <t xml:space="preserve">(артикулы </t>
    </r>
    <r>
      <rPr>
        <b/>
        <sz val="18"/>
        <color rgb="FFFF9900"/>
        <rFont val="Calibri"/>
        <family val="2"/>
        <charset val="204"/>
        <scheme val="minor"/>
      </rPr>
      <t>PRO%</t>
    </r>
    <r>
      <rPr>
        <b/>
        <sz val="18"/>
        <color rgb="FF009999"/>
        <rFont val="Calibri"/>
        <family val="2"/>
        <charset val="204"/>
        <scheme val="minor"/>
      </rPr>
      <t>)</t>
    </r>
  </si>
  <si>
    <t>Высота, мм</t>
  </si>
  <si>
    <t>Ширина, мм</t>
  </si>
  <si>
    <t>Размер двери-купе:</t>
  </si>
  <si>
    <t>Расчет с учетом щеточного уплотнителя?  (10 мм суммарно)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</si>
</sst>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8"/>
      <color rgb="FFFF9900"/>
      <name val="Calibri"/>
      <family val="2"/>
      <charset val="204"/>
      <scheme val="minor"/>
    </font>
    <font>
      <b/>
      <sz val="18"/>
      <color rgb="FF009999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3" fillId="0" borderId="1" xfId="1" applyFont="1" applyFill="1" applyBorder="1" applyAlignment="1" applyProtection="1">
      <alignment horizontal="center" vertical="center" wrapText="1"/>
      <protection hidden="1"/>
    </xf>
    <xf numFmtId="0" fontId="3" fillId="0" borderId="3" xfId="1" applyFont="1" applyFill="1" applyBorder="1" applyAlignment="1" applyProtection="1">
      <alignment horizontal="left" vertical="center" wrapText="1"/>
      <protection hidden="1"/>
    </xf>
    <xf numFmtId="0" fontId="3" fillId="0" borderId="4" xfId="1" applyFont="1" applyFill="1" applyBorder="1" applyAlignment="1" applyProtection="1">
      <alignment horizontal="left" vertical="center" wrapText="1"/>
      <protection hidden="1"/>
    </xf>
    <xf numFmtId="0" fontId="3" fillId="0" borderId="1" xfId="1" applyFont="1" applyFill="1" applyBorder="1" applyAlignment="1" applyProtection="1">
      <alignment horizontal="left" vertical="center" wrapText="1"/>
      <protection hidden="1"/>
    </xf>
    <xf numFmtId="0" fontId="1" fillId="0" borderId="0" xfId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1" applyFill="1" applyBorder="1" applyAlignment="1" applyProtection="1">
      <alignment horizontal="center" vertical="center" wrapText="1"/>
      <protection hidden="1"/>
    </xf>
    <xf numFmtId="0" fontId="1" fillId="0" borderId="5" xfId="1" applyFont="1" applyFill="1" applyBorder="1" applyAlignment="1" applyProtection="1">
      <alignment horizontal="center" vertical="center" wrapText="1"/>
      <protection hidden="1"/>
    </xf>
    <xf numFmtId="0" fontId="1" fillId="0" borderId="3" xfId="1" applyFont="1" applyFill="1" applyBorder="1" applyAlignment="1" applyProtection="1">
      <alignment horizontal="left" vertical="center" wrapText="1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vertical="center"/>
      <protection hidden="1"/>
    </xf>
    <xf numFmtId="0" fontId="5" fillId="0" borderId="11" xfId="0" applyFont="1" applyBorder="1" applyProtection="1">
      <protection hidden="1"/>
    </xf>
    <xf numFmtId="0" fontId="5" fillId="0" borderId="10" xfId="0" applyFont="1" applyBorder="1" applyProtection="1"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3" fillId="0" borderId="7" xfId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Fill="1" applyBorder="1" applyProtection="1"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3" fontId="5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5" fillId="0" borderId="1" xfId="0" applyFont="1" applyBorder="1" applyAlignment="1" applyProtection="1">
      <alignment horizontal="right" vertical="center" wrapText="1"/>
      <protection hidden="1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wrapText="1"/>
      <protection hidden="1"/>
    </xf>
    <xf numFmtId="3" fontId="5" fillId="3" borderId="1" xfId="0" applyNumberFormat="1" applyFont="1" applyFill="1" applyBorder="1" applyAlignment="1" applyProtection="1">
      <alignment horizontal="center" vertical="center"/>
      <protection locked="0" hidden="1"/>
    </xf>
    <xf numFmtId="0" fontId="9" fillId="3" borderId="1" xfId="0" applyFont="1" applyFill="1" applyBorder="1" applyAlignment="1" applyProtection="1">
      <alignment horizontal="center" vertical="center"/>
      <protection locked="0" hidden="1"/>
    </xf>
    <xf numFmtId="0" fontId="5" fillId="3" borderId="1" xfId="0" applyFont="1" applyFill="1" applyBorder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Protection="1">
      <protection hidden="1"/>
    </xf>
    <xf numFmtId="3" fontId="0" fillId="0" borderId="1" xfId="0" applyNumberForma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3" fontId="5" fillId="0" borderId="1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3" borderId="1" xfId="0" applyFont="1" applyFill="1" applyBorder="1" applyAlignment="1" applyProtection="1">
      <alignment vertical="center"/>
      <protection locked="0" hidden="1"/>
    </xf>
    <xf numFmtId="1" fontId="5" fillId="3" borderId="1" xfId="0" applyNumberFormat="1" applyFont="1" applyFill="1" applyBorder="1" applyAlignment="1" applyProtection="1">
      <alignment horizontal="center" vertical="center"/>
      <protection locked="0"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3" fontId="5" fillId="3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1" fontId="5" fillId="3" borderId="1" xfId="0" applyNumberFormat="1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12" fillId="4" borderId="0" xfId="0" applyFont="1" applyFill="1" applyBorder="1" applyAlignment="1" applyProtection="1">
      <alignment horizontal="center" vertical="center"/>
      <protection hidden="1"/>
    </xf>
    <xf numFmtId="0" fontId="14" fillId="4" borderId="0" xfId="0" applyFont="1" applyFill="1" applyBorder="1" applyAlignment="1" applyProtection="1">
      <alignment horizontal="center" vertical="center"/>
      <protection hidden="1"/>
    </xf>
    <xf numFmtId="3" fontId="5" fillId="0" borderId="1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</cellXfs>
  <cellStyles count="4">
    <cellStyle name="Excel Built-in Normal" xfId="1"/>
    <cellStyle name="Обычный" xfId="0" builtinId="0"/>
    <cellStyle name="Обычный 2" xfId="2"/>
    <cellStyle name="常规_VR 110124。" xfId="3"/>
  </cellStyles>
  <dxfs count="0"/>
  <tableStyles count="0" defaultTableStyle="TableStyleMedium2" defaultPivotStyle="PivotStyleMedium9"/>
  <colors>
    <mruColors>
      <color rgb="FFFF990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660990</xdr:colOff>
      <xdr:row>11</xdr:row>
      <xdr:rowOff>171450</xdr:rowOff>
    </xdr:from>
    <xdr:to>
      <xdr:col>7</xdr:col>
      <xdr:colOff>5713</xdr:colOff>
      <xdr:row>13</xdr:row>
      <xdr:rowOff>161924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134"/>
        <a:stretch/>
      </xdr:blipFill>
      <xdr:spPr bwMode="auto">
        <a:xfrm>
          <a:off x="6014040" y="3276600"/>
          <a:ext cx="4164373" cy="628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990600</xdr:colOff>
      <xdr:row>13</xdr:row>
      <xdr:rowOff>187591</xdr:rowOff>
    </xdr:from>
    <xdr:to>
      <xdr:col>7</xdr:col>
      <xdr:colOff>38100</xdr:colOff>
      <xdr:row>14</xdr:row>
      <xdr:rowOff>232409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3988066"/>
          <a:ext cx="4076700" cy="292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660990</xdr:colOff>
      <xdr:row>11</xdr:row>
      <xdr:rowOff>171450</xdr:rowOff>
    </xdr:from>
    <xdr:to>
      <xdr:col>7</xdr:col>
      <xdr:colOff>5713</xdr:colOff>
      <xdr:row>13</xdr:row>
      <xdr:rowOff>161924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134"/>
        <a:stretch/>
      </xdr:blipFill>
      <xdr:spPr bwMode="auto">
        <a:xfrm>
          <a:off x="6014040" y="3276600"/>
          <a:ext cx="4164373" cy="628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990600</xdr:colOff>
      <xdr:row>13</xdr:row>
      <xdr:rowOff>187591</xdr:rowOff>
    </xdr:from>
    <xdr:to>
      <xdr:col>7</xdr:col>
      <xdr:colOff>38100</xdr:colOff>
      <xdr:row>14</xdr:row>
      <xdr:rowOff>232409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3930916"/>
          <a:ext cx="4076700" cy="292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9999"/>
  </sheetPr>
  <dimension ref="A1:H176"/>
  <sheetViews>
    <sheetView tabSelected="1" zoomScaleNormal="100" workbookViewId="0">
      <selection activeCell="C4" sqref="C4"/>
    </sheetView>
  </sheetViews>
  <sheetFormatPr defaultColWidth="9.140625" defaultRowHeight="15.75" x14ac:dyDescent="0.25"/>
  <cols>
    <col min="1" max="1" width="1.42578125" style="1" customWidth="1"/>
    <col min="2" max="2" width="37.7109375" style="3" customWidth="1"/>
    <col min="3" max="3" width="41.140625" style="2" customWidth="1"/>
    <col min="4" max="4" width="11.7109375" style="2" customWidth="1"/>
    <col min="5" max="5" width="31.42578125" style="2" customWidth="1"/>
    <col min="6" max="7" width="14.5703125" style="1" customWidth="1"/>
    <col min="8" max="8" width="67.42578125" style="1" customWidth="1"/>
    <col min="9" max="9" width="9.140625" style="1" customWidth="1"/>
    <col min="10" max="28" width="9.140625" style="1"/>
    <col min="29" max="29" width="9.140625" style="1" customWidth="1"/>
    <col min="30" max="16384" width="9.140625" style="1"/>
  </cols>
  <sheetData>
    <row r="1" spans="2:8" s="41" customFormat="1" ht="23.25" x14ac:dyDescent="0.25">
      <c r="B1" s="66" t="s">
        <v>135</v>
      </c>
      <c r="C1" s="67"/>
      <c r="D1" s="67"/>
      <c r="E1" s="67"/>
      <c r="F1" s="67"/>
      <c r="G1" s="67"/>
    </row>
    <row r="2" spans="2:8" s="41" customFormat="1" ht="23.25" customHeight="1" x14ac:dyDescent="0.25">
      <c r="B2" s="3"/>
      <c r="C2" s="2"/>
      <c r="D2" s="2"/>
      <c r="E2" s="2"/>
      <c r="F2" s="1"/>
      <c r="G2" s="1"/>
    </row>
    <row r="3" spans="2:8" s="41" customFormat="1" ht="20.100000000000001" customHeight="1" x14ac:dyDescent="0.25">
      <c r="B3" s="49"/>
      <c r="C3" s="50"/>
      <c r="D3" s="2"/>
      <c r="E3" s="55"/>
      <c r="F3" s="5" t="s">
        <v>136</v>
      </c>
      <c r="G3" s="5" t="s">
        <v>137</v>
      </c>
    </row>
    <row r="4" spans="2:8" s="41" customFormat="1" ht="20.100000000000001" customHeight="1" x14ac:dyDescent="0.25">
      <c r="B4" s="51" t="s">
        <v>75</v>
      </c>
      <c r="C4" s="39"/>
      <c r="D4" s="2"/>
      <c r="E4" s="51" t="s">
        <v>138</v>
      </c>
      <c r="F4" s="30">
        <f>IF(C6=0,0,$C$6-40)</f>
        <v>0</v>
      </c>
      <c r="G4" s="30">
        <f>IF(C4=0,0,IF(C7=0,0,IF(C9=0,0,IF(C9="Да",ROUND(IF(C4="Асимметричный",(C7-10+C69*25.6)/(B69),(C7-10+C69*32)/(B69)),0),ROUND(IF(C4="Асимметричный",(C7+C69*25.6)/(B69),(C7+C69*32)/(B69)),0)))))</f>
        <v>0</v>
      </c>
    </row>
    <row r="5" spans="2:8" s="41" customFormat="1" ht="18.75" customHeight="1" x14ac:dyDescent="0.25">
      <c r="B5" s="3"/>
      <c r="C5" s="2"/>
      <c r="D5" s="4"/>
      <c r="E5" s="2"/>
      <c r="F5" s="1"/>
      <c r="G5" s="1"/>
    </row>
    <row r="6" spans="2:8" s="41" customFormat="1" ht="20.100000000000001" customHeight="1" x14ac:dyDescent="0.25">
      <c r="B6" s="51" t="s">
        <v>78</v>
      </c>
      <c r="C6" s="37"/>
      <c r="D6" s="2"/>
      <c r="E6" s="69" t="s">
        <v>95</v>
      </c>
      <c r="F6" s="69"/>
      <c r="G6" s="69"/>
    </row>
    <row r="7" spans="2:8" s="41" customFormat="1" ht="20.100000000000001" customHeight="1" x14ac:dyDescent="0.25">
      <c r="B7" s="51" t="s">
        <v>77</v>
      </c>
      <c r="C7" s="37"/>
      <c r="D7" s="2"/>
      <c r="E7" s="51" t="s">
        <v>79</v>
      </c>
      <c r="F7" s="68">
        <f>F4</f>
        <v>0</v>
      </c>
      <c r="G7" s="68"/>
    </row>
    <row r="8" spans="2:8" s="41" customFormat="1" ht="31.5" x14ac:dyDescent="0.25">
      <c r="B8" s="52" t="s">
        <v>106</v>
      </c>
      <c r="C8" s="38"/>
      <c r="D8" s="36"/>
      <c r="E8" s="51" t="s">
        <v>80</v>
      </c>
      <c r="F8" s="68">
        <f>IF(C4=0,0,IF(G4=0,0,IF(C4="Асимметричный",G4-50,G4-62)))</f>
        <v>0</v>
      </c>
      <c r="G8" s="68"/>
    </row>
    <row r="9" spans="2:8" s="41" customFormat="1" ht="31.5" x14ac:dyDescent="0.25">
      <c r="B9" s="52" t="s">
        <v>139</v>
      </c>
      <c r="C9" s="38"/>
      <c r="D9" s="2"/>
      <c r="E9" s="51" t="s">
        <v>101</v>
      </c>
      <c r="F9" s="68">
        <f>IF(F7=0,0,F7-79)</f>
        <v>0</v>
      </c>
      <c r="G9" s="68"/>
    </row>
    <row r="10" spans="2:8" s="41" customFormat="1" ht="18.75" customHeight="1" x14ac:dyDescent="0.25">
      <c r="B10" s="3"/>
      <c r="C10" s="4"/>
      <c r="D10" s="2"/>
      <c r="E10" s="1"/>
      <c r="F10" s="1"/>
      <c r="G10" s="1"/>
    </row>
    <row r="11" spans="2:8" s="41" customFormat="1" ht="20.100000000000001" customHeight="1" x14ac:dyDescent="0.25">
      <c r="B11" s="14" t="s">
        <v>131</v>
      </c>
      <c r="C11" s="57"/>
      <c r="D11" s="1"/>
      <c r="E11" s="1"/>
      <c r="F11" s="1"/>
      <c r="G11" s="33"/>
    </row>
    <row r="12" spans="2:8" s="41" customFormat="1" ht="18.75" customHeight="1" x14ac:dyDescent="0.25">
      <c r="B12" s="1"/>
      <c r="C12" s="1"/>
      <c r="D12" s="1"/>
      <c r="E12" s="1"/>
      <c r="F12" s="1"/>
      <c r="G12" s="1"/>
    </row>
    <row r="13" spans="2:8" s="41" customFormat="1" ht="31.5" x14ac:dyDescent="0.25">
      <c r="B13" s="53" t="s">
        <v>130</v>
      </c>
      <c r="C13" s="42" t="s">
        <v>134</v>
      </c>
      <c r="D13" s="1"/>
      <c r="E13" s="1"/>
      <c r="F13" s="1"/>
      <c r="G13" s="1"/>
      <c r="H13" s="41" t="s">
        <v>132</v>
      </c>
    </row>
    <row r="14" spans="2:8" s="41" customFormat="1" ht="20.100000000000001" customHeight="1" x14ac:dyDescent="0.25">
      <c r="B14" s="14" t="s">
        <v>129</v>
      </c>
      <c r="C14" s="37"/>
      <c r="D14" s="1"/>
      <c r="E14" s="1"/>
      <c r="F14" s="1"/>
      <c r="G14" s="1"/>
    </row>
    <row r="15" spans="2:8" s="41" customFormat="1" ht="20.100000000000001" customHeight="1" x14ac:dyDescent="0.25">
      <c r="B15" s="14" t="s">
        <v>119</v>
      </c>
      <c r="C15" s="37"/>
      <c r="D15" s="1"/>
      <c r="E15" s="1"/>
      <c r="F15" s="1"/>
      <c r="G15" s="1"/>
    </row>
    <row r="16" spans="2:8" s="41" customFormat="1" ht="20.100000000000001" customHeight="1" x14ac:dyDescent="0.25">
      <c r="B16" s="14" t="s">
        <v>120</v>
      </c>
      <c r="C16" s="37"/>
      <c r="D16" s="1"/>
      <c r="E16" s="1"/>
      <c r="F16" s="1"/>
      <c r="G16" s="1"/>
    </row>
    <row r="17" spans="1:7" ht="20.100000000000001" customHeight="1" x14ac:dyDescent="0.25">
      <c r="B17" s="14" t="s">
        <v>121</v>
      </c>
      <c r="C17" s="37"/>
      <c r="D17" s="1"/>
      <c r="E17" s="1"/>
    </row>
    <row r="18" spans="1:7" ht="18.75" customHeight="1" x14ac:dyDescent="0.25">
      <c r="D18" s="1"/>
      <c r="E18" s="1"/>
    </row>
    <row r="19" spans="1:7" ht="20.100000000000001" customHeight="1" x14ac:dyDescent="0.25">
      <c r="C19" s="5" t="s">
        <v>128</v>
      </c>
      <c r="D19" s="15"/>
      <c r="E19" s="43" t="s">
        <v>127</v>
      </c>
      <c r="F19" s="43" t="s">
        <v>136</v>
      </c>
      <c r="G19" s="43" t="s">
        <v>137</v>
      </c>
    </row>
    <row r="20" spans="1:7" ht="20.100000000000001" customHeight="1" x14ac:dyDescent="0.25">
      <c r="B20" s="14" t="s">
        <v>122</v>
      </c>
      <c r="C20" s="56"/>
      <c r="D20" s="1"/>
      <c r="E20" s="53" t="str">
        <f>IF(C20=$C$47," Вставка №1, толщина 10 мм",IF(C20=$C$48," Вставка №1, толщина 8 мм",IF(C20=$C$49," Вставка №1, толщина 4 мм","Выберите тип вставки")))</f>
        <v>Выберите тип вставки</v>
      </c>
      <c r="F20" s="48">
        <f>ROUNDDOWN(IF(C11=1,IF(C20=$C$47,$F$7-58.8-1,IF(C20=0,0,$F$7-58.8-1-2)),IF(C20=$C$47,C14-47.7,IF(C20=0,0,C14-49.7))),0)</f>
        <v>0</v>
      </c>
      <c r="G20" s="48">
        <f>IF(C20=$C$47,$F$8+16,IF(C20=0,0,$F$8+14))</f>
        <v>0</v>
      </c>
    </row>
    <row r="21" spans="1:7" ht="20.100000000000001" customHeight="1" x14ac:dyDescent="0.25">
      <c r="B21" s="14" t="s">
        <v>123</v>
      </c>
      <c r="C21" s="56"/>
      <c r="D21" s="1"/>
      <c r="E21" s="53" t="str">
        <f>IF(C21=$C$47," Вставка №2, толщина 10 мм",IF(C21=$C$48," Вставка №2, толщина 8 мм",IF(C21=$C$49," Вставка №2, толщина 4 мм","Выберите тип вставки")))</f>
        <v>Выберите тип вставки</v>
      </c>
      <c r="F21" s="48">
        <f>IF(C11=2,ROUNDDOWN(IF(C21=C47,F7-C14-0.6-11.7-1,IF(C21=0,0,F7-C14-0.6-11.7-1-2)),0),IF(C11&gt;2,ROUNDUP(IF(C21=$C$47,C15-C14-1.2,IF(C21=0,0,C15-C14-1.2-2)),0),0))</f>
        <v>0</v>
      </c>
      <c r="G21" s="48">
        <f>IF(C11&lt;2,0,IF(C21=$C$47,$F$8+16,IF(C21=0,0,$F$8+14)))</f>
        <v>0</v>
      </c>
    </row>
    <row r="22" spans="1:7" ht="20.100000000000001" customHeight="1" x14ac:dyDescent="0.25">
      <c r="B22" s="14" t="s">
        <v>124</v>
      </c>
      <c r="C22" s="56"/>
      <c r="D22" s="1"/>
      <c r="E22" s="53" t="str">
        <f>IF(C22=$C$47," Вставка №3, толщина 10 мм",IF(C22=$C$48," Вставка №3, толщина 8 мм",IF(C22=$C$49," Вставка №3, толщина 4 мм","Выберите тип вставки")))</f>
        <v>Выберите тип вставки</v>
      </c>
      <c r="F22" s="48">
        <f>IF(C11=3,ROUNDDOWN(IF(C22=C47,F7-C15-0.6-11.7-1,IF(C22=0,0,F7-C15-0.6-11.7-1-2)),0),IF(C11&gt;3,ROUNDUP(IF(C22=$C$47,C16-C15-1.2,IF(C22=0,0,C16-C15-1.2-2)),0),0))</f>
        <v>0</v>
      </c>
      <c r="G22" s="48">
        <f>IF(C11&lt;3,0,IF(C22=$C$47,$F$8+16,IF(C22=0,0,$F$8+14)))</f>
        <v>0</v>
      </c>
    </row>
    <row r="23" spans="1:7" ht="20.100000000000001" customHeight="1" x14ac:dyDescent="0.25">
      <c r="B23" s="14" t="s">
        <v>125</v>
      </c>
      <c r="C23" s="56"/>
      <c r="D23" s="1"/>
      <c r="E23" s="53" t="str">
        <f>IF(C23=$C$47," Вставка №4, толщина 10 мм",IF(C23=$C$48," Вставка №4, толщина 8 мм",IF(C23=$C$49," Вставка №4, толщина 4 мм","Выберите тип вставки")))</f>
        <v>Выберите тип вставки</v>
      </c>
      <c r="F23" s="48">
        <f>IF(C11=4,ROUNDDOWN(IF(C23=C47,F7-C16-0.6-11.7-1,IF(C23=0,0,F7-C16-0.6-11.7-1-2)),0),IF(C11=5,ROUNDUP(IF(C23=$C$47,C17-C16-1.2,IF(C23=0,0,C17-C16-1.2-2)),0),0))</f>
        <v>0</v>
      </c>
      <c r="G23" s="48">
        <f>IF(C11&lt;4,0,IF(C23=$C$47,$F$8+16,IF(C23=0,0,$F$8+14)))</f>
        <v>0</v>
      </c>
    </row>
    <row r="24" spans="1:7" ht="20.100000000000001" customHeight="1" x14ac:dyDescent="0.25">
      <c r="B24" s="14" t="s">
        <v>126</v>
      </c>
      <c r="C24" s="56"/>
      <c r="D24" s="1"/>
      <c r="E24" s="53" t="str">
        <f>IF(C24=$C$47," Вставка №5, толщина 10 мм",IF(C24=$C$48," Вставка №5, толщина 8 мм",IF(C24=$C$49," Вставка №5, толщина 4 мм","Выберите тип вставки")))</f>
        <v>Выберите тип вставки</v>
      </c>
      <c r="F24" s="48">
        <f>IF(C11=5,ROUNDDOWN(IF(C24=$C$47,F7-C17-11.7-0.6-1,IF(C24=0,0,F7-C17-11.7-0.6-2-1)),0),0)</f>
        <v>0</v>
      </c>
      <c r="G24" s="48">
        <f>IF(C11=5,IF(C24=$C$47,$F$8+16,IF(C24=0,0,$F$8+14)),0)</f>
        <v>0</v>
      </c>
    </row>
    <row r="25" spans="1:7" ht="20.100000000000001" customHeight="1" x14ac:dyDescent="0.25">
      <c r="D25" s="1"/>
      <c r="E25" s="1"/>
    </row>
    <row r="26" spans="1:7" x14ac:dyDescent="0.25">
      <c r="B26" s="1" t="s">
        <v>133</v>
      </c>
      <c r="C26" s="1"/>
      <c r="D26" s="1"/>
    </row>
    <row r="27" spans="1:7" ht="20.100000000000001" customHeight="1" x14ac:dyDescent="0.25">
      <c r="B27" s="1"/>
      <c r="C27" s="1"/>
      <c r="D27" s="1"/>
    </row>
    <row r="28" spans="1:7" ht="20.100000000000001" customHeight="1" x14ac:dyDescent="0.25">
      <c r="B28" s="1"/>
      <c r="C28" s="1"/>
      <c r="D28" s="1"/>
    </row>
    <row r="29" spans="1:7" ht="20.100000000000001" customHeight="1" x14ac:dyDescent="0.25">
      <c r="B29" s="1"/>
      <c r="C29" s="1"/>
    </row>
    <row r="30" spans="1:7" s="41" customFormat="1" ht="20.100000000000001" customHeight="1" x14ac:dyDescent="0.25">
      <c r="A30" s="1"/>
      <c r="B30" s="1"/>
      <c r="C30" s="1"/>
      <c r="D30" s="2"/>
      <c r="E30" s="2"/>
      <c r="F30" s="1"/>
      <c r="G30" s="1"/>
    </row>
    <row r="34" spans="1:7" s="41" customFormat="1" ht="20.100000000000001" hidden="1" customHeight="1" x14ac:dyDescent="0.25">
      <c r="A34" s="1"/>
      <c r="B34" s="63" t="s">
        <v>81</v>
      </c>
      <c r="C34" s="64"/>
      <c r="D34" s="64"/>
      <c r="E34" s="65"/>
      <c r="F34" s="1"/>
      <c r="G34" s="1"/>
    </row>
    <row r="35" spans="1:7" s="41" customFormat="1" ht="20.100000000000001" hidden="1" customHeight="1" x14ac:dyDescent="0.25">
      <c r="A35" s="1"/>
      <c r="B35" s="5" t="s">
        <v>83</v>
      </c>
      <c r="C35" s="5" t="s">
        <v>84</v>
      </c>
      <c r="D35" s="5" t="s">
        <v>85</v>
      </c>
      <c r="E35" s="5" t="s">
        <v>86</v>
      </c>
      <c r="F35" s="13"/>
      <c r="G35" s="13"/>
    </row>
    <row r="36" spans="1:7" s="41" customFormat="1" ht="20.100000000000001" hidden="1" customHeight="1" x14ac:dyDescent="0.25">
      <c r="A36" s="1"/>
      <c r="B36" s="14" t="str">
        <f>IF(C4="Симметричный","Профиль-ручка симметричная",IF(C4="Асимметричный","Профиль-ручка асимметричная","Выберите тип профиля"))</f>
        <v>Выберите тип профиля</v>
      </c>
      <c r="C36" s="5">
        <f t="shared" ref="C36:C41" si="0">$C$3</f>
        <v>0</v>
      </c>
      <c r="D36" s="5" t="str">
        <f>IF(C4="Симметричный",IF($C$36="серебро","PRO2400.02",IF($C$36="золото","PRO2400.09",IF($C$36="коньяк","PRO2400.27",IF($C$36="шампань","PRO2400.70",IF($C$36="венге глянец","PRO2400.80",IF($C$36="хром полированный","PRO2400.15","Выберите цвет профиля")))))),IF($C$36="серебро","PRO2401.02",IF($C$36="золото","PRO2401.09",IF($C$36="коньяк","PRO2401.27",IF($C$36="шампань","PRO2401.70",IF($C$36="венге глянец","PRO2401.80",IF($C$36="хром полированный","PRO2401.15","Выберите цвет профиля")))))))</f>
        <v>Выберите цвет профиля</v>
      </c>
      <c r="E36" s="44"/>
      <c r="F36" s="15"/>
      <c r="G36" s="15"/>
    </row>
    <row r="37" spans="1:7" s="41" customFormat="1" ht="20.100000000000001" hidden="1" customHeight="1" x14ac:dyDescent="0.25">
      <c r="A37" s="1"/>
      <c r="B37" s="14" t="s">
        <v>90</v>
      </c>
      <c r="C37" s="5">
        <f t="shared" si="0"/>
        <v>0</v>
      </c>
      <c r="D37" s="5" t="str">
        <f>IF($C$3="серебро","PRO2402.02",IF($C$3="золото","PRO2402.09",IF($C$3="коньяк","PRO2402.27",IF($C$3="шампань","PRO2402.70",IF($C$3="венге глянец","PRO2402.80",IF($C$3="хром полированный","PRO2402.15","Выберите цвет профиля"))))))</f>
        <v>Выберите цвет профиля</v>
      </c>
      <c r="E37" s="44"/>
      <c r="F37" s="15"/>
      <c r="G37" s="15"/>
    </row>
    <row r="38" spans="1:7" s="41" customFormat="1" ht="20.100000000000001" hidden="1" customHeight="1" x14ac:dyDescent="0.25">
      <c r="A38" s="1"/>
      <c r="B38" s="14" t="s">
        <v>89</v>
      </c>
      <c r="C38" s="5">
        <f t="shared" si="0"/>
        <v>0</v>
      </c>
      <c r="D38" s="5" t="str">
        <f>IF($C$3="серебро","PRO2403.02",IF($C$3="золото","PRO2403.09",IF($C$3="коньяк","PRO2403.27",IF($C$3="шампань","PRO2403.70",IF($C$3="венге глянец","PRO2403.80",IF($C$3="хром полированный","PRO2403.15","Выберите цвет профиля"))))))</f>
        <v>Выберите цвет профиля</v>
      </c>
      <c r="E38" s="44"/>
      <c r="F38" s="15"/>
      <c r="G38" s="15"/>
    </row>
    <row r="39" spans="1:7" s="41" customFormat="1" ht="20.100000000000001" hidden="1" customHeight="1" x14ac:dyDescent="0.25">
      <c r="A39" s="1"/>
      <c r="B39" s="14" t="s">
        <v>91</v>
      </c>
      <c r="C39" s="5">
        <f t="shared" si="0"/>
        <v>0</v>
      </c>
      <c r="D39" s="5" t="str">
        <f>IF($C$3="серебро","PRO2404.02",IF($C$3="золото","PRO2404.09",IF($C$3="коньяк","PRO2404.27",IF($C$3="шампань","PRO2404.70",IF($C$3="венге глянец","PRO2404.80",IF($C$3="хром полированный","PRO2404.15","Выберите цвет профиля"))))))</f>
        <v>Выберите цвет профиля</v>
      </c>
      <c r="E39" s="44"/>
      <c r="F39" s="15"/>
      <c r="G39" s="15"/>
    </row>
    <row r="40" spans="1:7" s="41" customFormat="1" ht="20.100000000000001" hidden="1" customHeight="1" x14ac:dyDescent="0.25">
      <c r="A40" s="1"/>
      <c r="B40" s="14" t="s">
        <v>88</v>
      </c>
      <c r="C40" s="5">
        <f t="shared" si="0"/>
        <v>0</v>
      </c>
      <c r="D40" s="5" t="str">
        <f>IF($C$3="серебро","PRO2405.02",IF($C$3="золото","PRO2405.09",IF($C$3="коньяк","PRO2405.27",IF($C$3="шампань","PRO2405.70",IF($C$3="венге глянец","PRO2405.80",IF($C$3="хром полированный","PRO2405.15","Выберите цвет профиля"))))))</f>
        <v>Выберите цвет профиля</v>
      </c>
      <c r="E40" s="44"/>
      <c r="F40" s="15"/>
      <c r="G40" s="15"/>
    </row>
    <row r="41" spans="1:7" s="41" customFormat="1" ht="20.100000000000001" hidden="1" customHeight="1" x14ac:dyDescent="0.25">
      <c r="A41" s="1"/>
      <c r="B41" s="19" t="s">
        <v>87</v>
      </c>
      <c r="C41" s="20">
        <f t="shared" si="0"/>
        <v>0</v>
      </c>
      <c r="D41" s="20" t="str">
        <f>IF($C$3="серебро","PRO2406.02",IF($C$3="золото","PRO2406.09",IF($C$3="коньяк","PRO2406.27",IF($C$3="шампань","PRO2406.70",IF($C$3="венге глянец","PRO2406.80",IF($C$3="хром полированный","PRO2406.15","Выберите цвет профиля"))))))</f>
        <v>Выберите цвет профиля</v>
      </c>
      <c r="E41" s="45"/>
      <c r="F41" s="15"/>
      <c r="G41" s="15"/>
    </row>
    <row r="42" spans="1:7" s="41" customFormat="1" ht="6.75" hidden="1" customHeight="1" x14ac:dyDescent="0.25">
      <c r="A42" s="1"/>
      <c r="B42" s="21"/>
      <c r="C42" s="22"/>
      <c r="D42" s="23"/>
      <c r="E42" s="24"/>
      <c r="F42" s="15"/>
      <c r="G42" s="15"/>
    </row>
    <row r="43" spans="1:7" s="41" customFormat="1" ht="20.100000000000001" hidden="1" customHeight="1" x14ac:dyDescent="0.25">
      <c r="A43" s="1"/>
      <c r="B43" s="21" t="s">
        <v>92</v>
      </c>
      <c r="C43" s="29"/>
      <c r="D43" s="26" t="str">
        <f>IF(C4="Симметричный","PRO2445",IF(C4="Асимметричный","PRO2446","Выберите тип профиль-ручки"))</f>
        <v>Выберите тип профиль-ручки</v>
      </c>
      <c r="E43" s="46"/>
      <c r="F43" s="15"/>
      <c r="G43" s="15"/>
    </row>
    <row r="44" spans="1:7" s="41" customFormat="1" ht="20.100000000000001" hidden="1" customHeight="1" x14ac:dyDescent="0.25">
      <c r="A44" s="1"/>
      <c r="B44" s="25" t="s">
        <v>94</v>
      </c>
      <c r="C44" s="24"/>
      <c r="D44" s="24" t="s">
        <v>74</v>
      </c>
      <c r="E44" s="44"/>
      <c r="F44" s="15"/>
      <c r="G44" s="15"/>
    </row>
    <row r="46" spans="1:7" hidden="1" x14ac:dyDescent="0.25"/>
    <row r="47" spans="1:7" hidden="1" x14ac:dyDescent="0.25">
      <c r="B47" s="41" t="s">
        <v>115</v>
      </c>
      <c r="C47" s="1" t="s">
        <v>116</v>
      </c>
    </row>
    <row r="48" spans="1:7" hidden="1" x14ac:dyDescent="0.25">
      <c r="B48" s="1"/>
      <c r="C48" s="1" t="s">
        <v>117</v>
      </c>
    </row>
    <row r="49" spans="1:7" hidden="1" x14ac:dyDescent="0.25">
      <c r="B49" s="1"/>
      <c r="C49" s="1" t="s">
        <v>118</v>
      </c>
    </row>
    <row r="50" spans="1:7" hidden="1" x14ac:dyDescent="0.25"/>
    <row r="51" spans="1:7" hidden="1" x14ac:dyDescent="0.25">
      <c r="B51" s="40" t="s">
        <v>114</v>
      </c>
      <c r="C51" s="1">
        <v>1</v>
      </c>
    </row>
    <row r="52" spans="1:7" hidden="1" x14ac:dyDescent="0.25">
      <c r="B52" s="2"/>
      <c r="C52" s="1">
        <v>2</v>
      </c>
    </row>
    <row r="53" spans="1:7" hidden="1" x14ac:dyDescent="0.25">
      <c r="B53" s="1"/>
      <c r="C53" s="32">
        <v>3</v>
      </c>
    </row>
    <row r="54" spans="1:7" hidden="1" x14ac:dyDescent="0.25">
      <c r="B54" s="2"/>
      <c r="C54" s="32">
        <v>4</v>
      </c>
    </row>
    <row r="55" spans="1:7" hidden="1" x14ac:dyDescent="0.25">
      <c r="B55" s="2"/>
      <c r="C55" s="1">
        <v>5</v>
      </c>
    </row>
    <row r="56" spans="1:7" hidden="1" x14ac:dyDescent="0.25"/>
    <row r="57" spans="1:7" hidden="1" x14ac:dyDescent="0.25"/>
    <row r="58" spans="1:7" s="2" customFormat="1" ht="31.5" hidden="1" x14ac:dyDescent="0.25">
      <c r="A58" s="1"/>
      <c r="B58" s="34" t="s">
        <v>106</v>
      </c>
      <c r="C58" s="34" t="s">
        <v>107</v>
      </c>
      <c r="F58" s="1"/>
      <c r="G58" s="1"/>
    </row>
    <row r="59" spans="1:7" s="2" customFormat="1" hidden="1" x14ac:dyDescent="0.25">
      <c r="A59" s="1"/>
      <c r="B59" s="35"/>
      <c r="C59" s="1"/>
      <c r="F59" s="1"/>
      <c r="G59" s="1"/>
    </row>
    <row r="60" spans="1:7" s="2" customFormat="1" hidden="1" x14ac:dyDescent="0.25">
      <c r="A60" s="1"/>
      <c r="B60" s="47" t="s">
        <v>108</v>
      </c>
      <c r="C60" s="4" t="s">
        <v>112</v>
      </c>
      <c r="F60" s="1"/>
      <c r="G60" s="1"/>
    </row>
    <row r="61" spans="1:7" s="2" customFormat="1" hidden="1" x14ac:dyDescent="0.25">
      <c r="A61" s="1"/>
      <c r="B61" s="1"/>
      <c r="C61" s="4" t="s">
        <v>113</v>
      </c>
      <c r="F61" s="1"/>
      <c r="G61" s="1"/>
    </row>
    <row r="62" spans="1:7" s="2" customFormat="1" hidden="1" x14ac:dyDescent="0.25">
      <c r="A62" s="1"/>
      <c r="B62" s="47" t="s">
        <v>109</v>
      </c>
      <c r="F62" s="1"/>
      <c r="G62" s="1"/>
    </row>
    <row r="63" spans="1:7" s="2" customFormat="1" ht="7.5" hidden="1" customHeight="1" x14ac:dyDescent="0.25">
      <c r="A63" s="1"/>
      <c r="B63" s="47"/>
      <c r="F63" s="1"/>
      <c r="G63" s="1"/>
    </row>
    <row r="64" spans="1:7" s="2" customFormat="1" hidden="1" x14ac:dyDescent="0.25">
      <c r="A64" s="1"/>
      <c r="B64" s="47" t="s">
        <v>110</v>
      </c>
      <c r="F64" s="1"/>
      <c r="G64" s="1"/>
    </row>
    <row r="65" spans="1:7" s="2" customFormat="1" ht="7.5" hidden="1" customHeight="1" x14ac:dyDescent="0.25">
      <c r="A65" s="1"/>
      <c r="B65" s="47"/>
      <c r="F65" s="1"/>
      <c r="G65" s="1"/>
    </row>
    <row r="66" spans="1:7" s="2" customFormat="1" hidden="1" x14ac:dyDescent="0.25">
      <c r="A66" s="1"/>
      <c r="B66" s="47" t="s">
        <v>111</v>
      </c>
      <c r="F66" s="1"/>
      <c r="G66" s="1"/>
    </row>
    <row r="67" spans="1:7" hidden="1" x14ac:dyDescent="0.25"/>
    <row r="68" spans="1:7" s="2" customFormat="1" hidden="1" x14ac:dyDescent="0.25">
      <c r="A68" s="1"/>
      <c r="B68" s="2" t="s">
        <v>104</v>
      </c>
      <c r="C68" s="2" t="s">
        <v>103</v>
      </c>
      <c r="F68" s="1"/>
      <c r="G68" s="1"/>
    </row>
    <row r="69" spans="1:7" s="2" customFormat="1" hidden="1" x14ac:dyDescent="0.25">
      <c r="A69" s="1"/>
      <c r="B69" s="2" t="str">
        <f>IF(C8=B60,2,IF(C8=B62,3,IF(C8=B64,4,IF(C8=B66,4,"Выберите количество и расположение дверей"))))</f>
        <v>Выберите количество и расположение дверей</v>
      </c>
      <c r="C69" s="2" t="str">
        <f>IF(C8=B60,1,IF(C8=B62,2,IF(C8=B64,2,IF(C8=B66,3,"Выберите количество и расположение дверей"))))</f>
        <v>Выберите количество и расположение дверей</v>
      </c>
      <c r="F69" s="1"/>
      <c r="G69" s="1"/>
    </row>
    <row r="70" spans="1:7" hidden="1" x14ac:dyDescent="0.25"/>
    <row r="71" spans="1:7" hidden="1" x14ac:dyDescent="0.25"/>
    <row r="72" spans="1:7" hidden="1" x14ac:dyDescent="0.25"/>
    <row r="73" spans="1:7" hidden="1" x14ac:dyDescent="0.25"/>
    <row r="74" spans="1:7" hidden="1" x14ac:dyDescent="0.25"/>
    <row r="75" spans="1:7" hidden="1" x14ac:dyDescent="0.25"/>
    <row r="76" spans="1:7" s="2" customFormat="1" hidden="1" x14ac:dyDescent="0.25">
      <c r="A76" s="1"/>
      <c r="B76" s="1" t="s">
        <v>82</v>
      </c>
      <c r="C76" s="1" t="s">
        <v>96</v>
      </c>
      <c r="D76" s="1"/>
      <c r="F76" s="1"/>
      <c r="G76" s="1"/>
    </row>
    <row r="77" spans="1:7" s="2" customFormat="1" hidden="1" x14ac:dyDescent="0.25">
      <c r="A77" s="1">
        <v>1</v>
      </c>
      <c r="B77" s="1" t="s">
        <v>76</v>
      </c>
      <c r="C77" s="1" t="s">
        <v>97</v>
      </c>
      <c r="D77" s="1"/>
      <c r="F77" s="1"/>
      <c r="G77" s="1"/>
    </row>
    <row r="78" spans="1:7" s="2" customFormat="1" hidden="1" x14ac:dyDescent="0.25">
      <c r="A78" s="1">
        <v>2</v>
      </c>
      <c r="B78" s="47" t="s">
        <v>105</v>
      </c>
      <c r="C78" s="1" t="s">
        <v>98</v>
      </c>
      <c r="D78" s="1"/>
      <c r="F78" s="1"/>
      <c r="G78" s="1"/>
    </row>
    <row r="79" spans="1:7" s="2" customFormat="1" hidden="1" x14ac:dyDescent="0.25">
      <c r="A79" s="1">
        <v>3</v>
      </c>
      <c r="B79" s="15">
        <v>3</v>
      </c>
      <c r="C79" s="1" t="s">
        <v>99</v>
      </c>
      <c r="D79" s="1"/>
      <c r="F79" s="1"/>
      <c r="G79" s="1"/>
    </row>
    <row r="80" spans="1:7" s="2" customFormat="1" hidden="1" x14ac:dyDescent="0.25">
      <c r="A80" s="1">
        <v>4</v>
      </c>
      <c r="B80" s="1"/>
      <c r="C80" s="1" t="s">
        <v>100</v>
      </c>
      <c r="D80" s="1"/>
      <c r="F80" s="1"/>
      <c r="G80" s="1"/>
    </row>
    <row r="81" spans="1:7" s="2" customFormat="1" hidden="1" x14ac:dyDescent="0.25">
      <c r="A81" s="1"/>
      <c r="B81" s="1"/>
      <c r="C81" s="1" t="s">
        <v>102</v>
      </c>
      <c r="D81" s="1"/>
      <c r="F81" s="1"/>
      <c r="G81" s="1"/>
    </row>
    <row r="82" spans="1:7" s="2" customFormat="1" hidden="1" x14ac:dyDescent="0.25">
      <c r="A82" s="1"/>
      <c r="B82" s="1"/>
      <c r="C82" s="1"/>
      <c r="D82" s="1"/>
      <c r="F82" s="1"/>
      <c r="G82" s="1"/>
    </row>
    <row r="83" spans="1:7" s="2" customFormat="1" hidden="1" x14ac:dyDescent="0.25">
      <c r="A83" s="1"/>
      <c r="B83" s="6"/>
      <c r="C83" s="7"/>
      <c r="D83" s="1"/>
      <c r="F83" s="1"/>
      <c r="G83" s="1"/>
    </row>
    <row r="84" spans="1:7" s="2" customFormat="1" hidden="1" x14ac:dyDescent="0.25">
      <c r="A84" s="1"/>
      <c r="B84" s="6"/>
      <c r="C84" s="7"/>
      <c r="D84" s="1"/>
      <c r="F84" s="1"/>
      <c r="G84" s="1"/>
    </row>
    <row r="85" spans="1:7" s="2" customFormat="1" hidden="1" x14ac:dyDescent="0.25">
      <c r="A85" s="1"/>
      <c r="B85" s="6"/>
      <c r="C85" s="8"/>
      <c r="D85" s="1"/>
      <c r="F85" s="1"/>
      <c r="G85" s="1"/>
    </row>
    <row r="86" spans="1:7" s="2" customFormat="1" hidden="1" x14ac:dyDescent="0.25">
      <c r="A86" s="1"/>
      <c r="B86" s="6"/>
      <c r="C86" s="9"/>
      <c r="D86" s="1"/>
      <c r="F86" s="1"/>
      <c r="G86" s="1"/>
    </row>
    <row r="87" spans="1:7" s="2" customFormat="1" hidden="1" x14ac:dyDescent="0.25">
      <c r="A87" s="1"/>
      <c r="B87" s="6"/>
      <c r="C87" s="9"/>
      <c r="D87" s="1"/>
      <c r="F87" s="1"/>
      <c r="G87" s="1"/>
    </row>
    <row r="88" spans="1:7" s="2" customFormat="1" hidden="1" x14ac:dyDescent="0.25">
      <c r="A88" s="1"/>
      <c r="B88" s="10"/>
      <c r="C88" s="10"/>
      <c r="D88" s="1"/>
      <c r="F88" s="1"/>
      <c r="G88" s="1"/>
    </row>
    <row r="89" spans="1:7" s="2" customFormat="1" hidden="1" x14ac:dyDescent="0.25">
      <c r="A89" s="1"/>
      <c r="B89" s="11"/>
      <c r="C89" s="12"/>
      <c r="D89" s="1"/>
      <c r="F89" s="1"/>
      <c r="G89" s="1"/>
    </row>
    <row r="90" spans="1:7" s="2" customFormat="1" hidden="1" x14ac:dyDescent="0.25">
      <c r="A90" s="1"/>
      <c r="B90" s="6"/>
      <c r="C90" s="9"/>
      <c r="D90" s="1"/>
      <c r="F90" s="1"/>
      <c r="G90" s="1"/>
    </row>
    <row r="91" spans="1:7" s="2" customFormat="1" hidden="1" x14ac:dyDescent="0.25">
      <c r="A91" s="1"/>
      <c r="B91" s="6"/>
      <c r="C91" s="9"/>
      <c r="D91" s="1"/>
      <c r="F91" s="1"/>
      <c r="G91" s="1"/>
    </row>
    <row r="92" spans="1:7" s="2" customFormat="1" ht="30" hidden="1" x14ac:dyDescent="0.25">
      <c r="A92" s="1"/>
      <c r="B92" s="11" t="s">
        <v>0</v>
      </c>
      <c r="C92" s="12" t="s">
        <v>1</v>
      </c>
      <c r="D92" s="1"/>
      <c r="F92" s="1"/>
      <c r="G92" s="1"/>
    </row>
    <row r="93" spans="1:7" s="2" customFormat="1" ht="30" hidden="1" x14ac:dyDescent="0.25">
      <c r="A93" s="1"/>
      <c r="B93" s="11" t="s">
        <v>2</v>
      </c>
      <c r="C93" s="12" t="s">
        <v>3</v>
      </c>
      <c r="D93" s="1"/>
      <c r="F93" s="1"/>
      <c r="G93" s="1"/>
    </row>
    <row r="94" spans="1:7" s="2" customFormat="1" ht="30" hidden="1" x14ac:dyDescent="0.25">
      <c r="A94" s="13"/>
      <c r="B94" s="11" t="s">
        <v>4</v>
      </c>
      <c r="C94" s="12" t="s">
        <v>5</v>
      </c>
      <c r="D94" s="1"/>
      <c r="F94" s="1"/>
      <c r="G94" s="1"/>
    </row>
    <row r="95" spans="1:7" s="2" customFormat="1" ht="30" hidden="1" x14ac:dyDescent="0.25">
      <c r="A95" s="15"/>
      <c r="B95" s="6" t="s">
        <v>6</v>
      </c>
      <c r="C95" s="9" t="s">
        <v>7</v>
      </c>
      <c r="D95" s="1"/>
      <c r="F95" s="1"/>
      <c r="G95" s="1"/>
    </row>
    <row r="96" spans="1:7" s="2" customFormat="1" ht="30" hidden="1" x14ac:dyDescent="0.25">
      <c r="A96" s="15"/>
      <c r="B96" s="6" t="s">
        <v>8</v>
      </c>
      <c r="C96" s="9" t="s">
        <v>9</v>
      </c>
      <c r="D96" s="1"/>
      <c r="F96" s="1"/>
      <c r="G96" s="1"/>
    </row>
    <row r="97" spans="1:7" s="2" customFormat="1" ht="30" hidden="1" x14ac:dyDescent="0.25">
      <c r="A97" s="15"/>
      <c r="B97" s="6" t="s">
        <v>10</v>
      </c>
      <c r="C97" s="9" t="s">
        <v>11</v>
      </c>
      <c r="D97" s="1"/>
      <c r="F97" s="1"/>
      <c r="G97" s="1"/>
    </row>
    <row r="98" spans="1:7" s="2" customFormat="1" hidden="1" x14ac:dyDescent="0.25">
      <c r="A98" s="15"/>
      <c r="B98" s="16"/>
      <c r="C98" s="16"/>
      <c r="D98" s="1"/>
      <c r="F98" s="1"/>
      <c r="G98" s="1"/>
    </row>
    <row r="99" spans="1:7" s="2" customFormat="1" ht="30" hidden="1" x14ac:dyDescent="0.25">
      <c r="A99" s="15"/>
      <c r="B99" s="17" t="s">
        <v>12</v>
      </c>
      <c r="C99" s="18" t="s">
        <v>13</v>
      </c>
      <c r="D99" s="1"/>
      <c r="F99" s="1"/>
      <c r="G99" s="1"/>
    </row>
    <row r="100" spans="1:7" s="2" customFormat="1" ht="30" hidden="1" x14ac:dyDescent="0.25">
      <c r="A100" s="15"/>
      <c r="B100" s="17" t="s">
        <v>14</v>
      </c>
      <c r="C100" s="18" t="s">
        <v>15</v>
      </c>
      <c r="D100" s="1"/>
      <c r="F100" s="1"/>
      <c r="G100" s="1"/>
    </row>
    <row r="101" spans="1:7" s="2" customFormat="1" ht="30" hidden="1" x14ac:dyDescent="0.25">
      <c r="A101" s="15"/>
      <c r="B101" s="17" t="s">
        <v>16</v>
      </c>
      <c r="C101" s="18" t="s">
        <v>17</v>
      </c>
      <c r="D101" s="1"/>
      <c r="F101" s="1"/>
      <c r="G101" s="1"/>
    </row>
    <row r="102" spans="1:7" s="2" customFormat="1" ht="30" hidden="1" x14ac:dyDescent="0.25">
      <c r="A102" s="15"/>
      <c r="B102" s="27" t="s">
        <v>18</v>
      </c>
      <c r="C102" s="8" t="s">
        <v>19</v>
      </c>
      <c r="D102" s="1"/>
      <c r="F102" s="1"/>
      <c r="G102" s="1"/>
    </row>
    <row r="103" spans="1:7" s="2" customFormat="1" ht="30" hidden="1" x14ac:dyDescent="0.25">
      <c r="A103" s="15"/>
      <c r="B103" s="27" t="s">
        <v>20</v>
      </c>
      <c r="C103" s="9" t="s">
        <v>21</v>
      </c>
      <c r="D103" s="1"/>
      <c r="F103" s="1"/>
      <c r="G103" s="1"/>
    </row>
    <row r="104" spans="1:7" s="2" customFormat="1" hidden="1" x14ac:dyDescent="0.25">
      <c r="A104" s="1"/>
      <c r="B104" s="16"/>
      <c r="C104" s="16"/>
      <c r="D104" s="1"/>
      <c r="F104" s="1"/>
      <c r="G104" s="1"/>
    </row>
    <row r="105" spans="1:7" s="2" customFormat="1" ht="30" hidden="1" x14ac:dyDescent="0.25">
      <c r="A105" s="1"/>
      <c r="B105" s="11" t="s">
        <v>22</v>
      </c>
      <c r="C105" s="12" t="s">
        <v>23</v>
      </c>
      <c r="D105" s="1"/>
      <c r="F105" s="1"/>
      <c r="G105" s="1"/>
    </row>
    <row r="106" spans="1:7" s="2" customFormat="1" ht="30" hidden="1" x14ac:dyDescent="0.25">
      <c r="A106" s="1"/>
      <c r="B106" s="11" t="s">
        <v>24</v>
      </c>
      <c r="C106" s="12" t="s">
        <v>25</v>
      </c>
      <c r="D106" s="1"/>
      <c r="F106" s="1"/>
      <c r="G106" s="1"/>
    </row>
    <row r="107" spans="1:7" s="2" customFormat="1" ht="30" hidden="1" x14ac:dyDescent="0.25">
      <c r="A107" s="1"/>
      <c r="B107" s="11" t="s">
        <v>26</v>
      </c>
      <c r="C107" s="12" t="s">
        <v>27</v>
      </c>
      <c r="D107" s="1"/>
      <c r="F107" s="1"/>
      <c r="G107" s="1"/>
    </row>
    <row r="108" spans="1:7" s="2" customFormat="1" ht="30" hidden="1" x14ac:dyDescent="0.25">
      <c r="A108" s="1"/>
      <c r="B108" s="11" t="s">
        <v>28</v>
      </c>
      <c r="C108" s="12" t="s">
        <v>29</v>
      </c>
      <c r="D108" s="1"/>
      <c r="F108" s="1"/>
      <c r="G108" s="1"/>
    </row>
    <row r="109" spans="1:7" s="2" customFormat="1" ht="30" hidden="1" x14ac:dyDescent="0.25">
      <c r="A109" s="1"/>
      <c r="B109" s="6" t="s">
        <v>30</v>
      </c>
      <c r="C109" s="9" t="s">
        <v>31</v>
      </c>
      <c r="D109" s="1"/>
      <c r="F109" s="1"/>
      <c r="G109" s="1"/>
    </row>
    <row r="110" spans="1:7" s="2" customFormat="1" ht="30" hidden="1" x14ac:dyDescent="0.25">
      <c r="A110" s="1"/>
      <c r="B110" s="6" t="s">
        <v>32</v>
      </c>
      <c r="C110" s="9" t="s">
        <v>33</v>
      </c>
      <c r="D110" s="1"/>
      <c r="F110" s="1"/>
      <c r="G110" s="1"/>
    </row>
    <row r="111" spans="1:7" s="2" customFormat="1" hidden="1" x14ac:dyDescent="0.25">
      <c r="A111" s="1"/>
      <c r="B111" s="16"/>
      <c r="C111" s="16"/>
      <c r="D111" s="1"/>
      <c r="F111" s="1"/>
      <c r="G111" s="1"/>
    </row>
    <row r="112" spans="1:7" s="2" customFormat="1" ht="30" hidden="1" x14ac:dyDescent="0.25">
      <c r="A112" s="1"/>
      <c r="B112" s="11" t="s">
        <v>34</v>
      </c>
      <c r="C112" s="12" t="s">
        <v>35</v>
      </c>
      <c r="D112" s="1"/>
      <c r="F112" s="1"/>
      <c r="G112" s="1"/>
    </row>
    <row r="113" spans="1:7" s="2" customFormat="1" ht="30" hidden="1" x14ac:dyDescent="0.25">
      <c r="A113" s="1"/>
      <c r="B113" s="11" t="s">
        <v>36</v>
      </c>
      <c r="C113" s="12" t="s">
        <v>37</v>
      </c>
      <c r="D113" s="1"/>
      <c r="F113" s="1"/>
      <c r="G113" s="1"/>
    </row>
    <row r="114" spans="1:7" s="2" customFormat="1" ht="30" hidden="1" x14ac:dyDescent="0.25">
      <c r="A114" s="1"/>
      <c r="B114" s="11" t="s">
        <v>38</v>
      </c>
      <c r="C114" s="12" t="s">
        <v>39</v>
      </c>
      <c r="D114" s="1"/>
      <c r="F114" s="1"/>
      <c r="G114" s="1"/>
    </row>
    <row r="115" spans="1:7" s="2" customFormat="1" ht="30" hidden="1" x14ac:dyDescent="0.25">
      <c r="A115" s="1"/>
      <c r="B115" s="11" t="s">
        <v>40</v>
      </c>
      <c r="C115" s="12" t="s">
        <v>41</v>
      </c>
      <c r="D115" s="1"/>
      <c r="F115" s="1"/>
      <c r="G115" s="1"/>
    </row>
    <row r="116" spans="1:7" s="2" customFormat="1" ht="30" hidden="1" x14ac:dyDescent="0.25">
      <c r="A116" s="1"/>
      <c r="B116" s="6" t="s">
        <v>42</v>
      </c>
      <c r="C116" s="9" t="s">
        <v>43</v>
      </c>
      <c r="D116" s="1"/>
      <c r="F116" s="1"/>
      <c r="G116" s="1"/>
    </row>
    <row r="117" spans="1:7" s="2" customFormat="1" ht="30" hidden="1" x14ac:dyDescent="0.25">
      <c r="A117" s="1"/>
      <c r="B117" s="6" t="s">
        <v>44</v>
      </c>
      <c r="C117" s="9" t="s">
        <v>45</v>
      </c>
      <c r="D117" s="1"/>
      <c r="F117" s="1"/>
      <c r="G117" s="1"/>
    </row>
    <row r="118" spans="1:7" s="2" customFormat="1" hidden="1" x14ac:dyDescent="0.25">
      <c r="A118" s="1"/>
      <c r="B118" s="16"/>
      <c r="C118" s="16"/>
      <c r="D118" s="1"/>
      <c r="F118" s="1"/>
      <c r="G118" s="1"/>
    </row>
    <row r="119" spans="1:7" s="2" customFormat="1" ht="30" hidden="1" x14ac:dyDescent="0.25">
      <c r="A119" s="1"/>
      <c r="B119" s="11" t="s">
        <v>46</v>
      </c>
      <c r="C119" s="12" t="s">
        <v>47</v>
      </c>
      <c r="D119" s="1"/>
      <c r="F119" s="1"/>
      <c r="G119" s="1"/>
    </row>
    <row r="120" spans="1:7" s="2" customFormat="1" ht="30" hidden="1" x14ac:dyDescent="0.25">
      <c r="A120" s="1"/>
      <c r="B120" s="11" t="s">
        <v>48</v>
      </c>
      <c r="C120" s="12" t="s">
        <v>49</v>
      </c>
      <c r="D120" s="1"/>
      <c r="F120" s="1"/>
      <c r="G120" s="1"/>
    </row>
    <row r="121" spans="1:7" s="2" customFormat="1" ht="30" hidden="1" x14ac:dyDescent="0.25">
      <c r="A121" s="1"/>
      <c r="B121" s="11" t="s">
        <v>50</v>
      </c>
      <c r="C121" s="12" t="s">
        <v>51</v>
      </c>
      <c r="D121" s="1"/>
      <c r="F121" s="1"/>
      <c r="G121" s="1"/>
    </row>
    <row r="122" spans="1:7" s="2" customFormat="1" ht="30" hidden="1" x14ac:dyDescent="0.25">
      <c r="A122" s="1"/>
      <c r="B122" s="11" t="s">
        <v>52</v>
      </c>
      <c r="C122" s="12" t="s">
        <v>53</v>
      </c>
      <c r="D122" s="1"/>
      <c r="F122" s="1"/>
      <c r="G122" s="1"/>
    </row>
    <row r="123" spans="1:7" s="2" customFormat="1" ht="30" hidden="1" x14ac:dyDescent="0.25">
      <c r="A123" s="1"/>
      <c r="B123" s="6" t="s">
        <v>54</v>
      </c>
      <c r="C123" s="9" t="s">
        <v>55</v>
      </c>
      <c r="D123" s="1"/>
      <c r="F123" s="1"/>
      <c r="G123" s="1"/>
    </row>
    <row r="124" spans="1:7" s="2" customFormat="1" ht="30" hidden="1" x14ac:dyDescent="0.25">
      <c r="A124" s="1"/>
      <c r="B124" s="6" t="s">
        <v>56</v>
      </c>
      <c r="C124" s="9" t="s">
        <v>57</v>
      </c>
      <c r="D124" s="1"/>
      <c r="F124" s="1"/>
      <c r="G124" s="1"/>
    </row>
    <row r="125" spans="1:7" s="2" customFormat="1" hidden="1" x14ac:dyDescent="0.25">
      <c r="A125" s="1"/>
      <c r="B125" s="16"/>
      <c r="C125" s="16"/>
      <c r="D125" s="1"/>
      <c r="F125" s="1"/>
      <c r="G125" s="1"/>
    </row>
    <row r="126" spans="1:7" s="2" customFormat="1" ht="30" hidden="1" x14ac:dyDescent="0.25">
      <c r="A126" s="1"/>
      <c r="B126" s="11" t="s">
        <v>58</v>
      </c>
      <c r="C126" s="12" t="s">
        <v>59</v>
      </c>
      <c r="D126" s="1"/>
      <c r="F126" s="1"/>
      <c r="G126" s="1"/>
    </row>
    <row r="127" spans="1:7" s="2" customFormat="1" ht="30" hidden="1" x14ac:dyDescent="0.25">
      <c r="A127" s="1"/>
      <c r="B127" s="11" t="s">
        <v>60</v>
      </c>
      <c r="C127" s="12" t="s">
        <v>61</v>
      </c>
      <c r="D127" s="1"/>
      <c r="F127" s="1"/>
      <c r="G127" s="1"/>
    </row>
    <row r="128" spans="1:7" s="2" customFormat="1" ht="30" hidden="1" x14ac:dyDescent="0.25">
      <c r="A128" s="1"/>
      <c r="B128" s="11" t="s">
        <v>62</v>
      </c>
      <c r="C128" s="12" t="s">
        <v>63</v>
      </c>
      <c r="D128" s="1"/>
      <c r="F128" s="1"/>
      <c r="G128" s="1"/>
    </row>
    <row r="129" spans="1:7" s="2" customFormat="1" ht="30" hidden="1" x14ac:dyDescent="0.25">
      <c r="A129" s="1"/>
      <c r="B129" s="11" t="s">
        <v>64</v>
      </c>
      <c r="C129" s="12" t="s">
        <v>65</v>
      </c>
      <c r="D129" s="1"/>
      <c r="F129" s="1"/>
      <c r="G129" s="1"/>
    </row>
    <row r="130" spans="1:7" s="2" customFormat="1" ht="30" hidden="1" x14ac:dyDescent="0.25">
      <c r="A130" s="1"/>
      <c r="B130" s="6" t="s">
        <v>66</v>
      </c>
      <c r="C130" s="9" t="s">
        <v>67</v>
      </c>
      <c r="D130" s="1"/>
      <c r="F130" s="1"/>
      <c r="G130" s="1"/>
    </row>
    <row r="131" spans="1:7" s="2" customFormat="1" ht="30" hidden="1" x14ac:dyDescent="0.25">
      <c r="A131" s="1"/>
      <c r="B131" s="6" t="s">
        <v>68</v>
      </c>
      <c r="C131" s="9" t="s">
        <v>69</v>
      </c>
      <c r="D131" s="1"/>
      <c r="F131" s="1"/>
      <c r="G131" s="1"/>
    </row>
    <row r="132" spans="1:7" s="2" customFormat="1" hidden="1" x14ac:dyDescent="0.25">
      <c r="A132" s="1"/>
      <c r="B132" s="16"/>
      <c r="C132" s="16"/>
      <c r="D132" s="1"/>
      <c r="F132" s="1"/>
      <c r="G132" s="1"/>
    </row>
    <row r="133" spans="1:7" s="2" customFormat="1" hidden="1" x14ac:dyDescent="0.25">
      <c r="A133" s="1"/>
      <c r="B133" s="28" t="s">
        <v>70</v>
      </c>
      <c r="C133" s="28" t="s">
        <v>71</v>
      </c>
      <c r="D133" s="1"/>
      <c r="F133" s="1"/>
      <c r="G133" s="1"/>
    </row>
    <row r="134" spans="1:7" s="2" customFormat="1" hidden="1" x14ac:dyDescent="0.25">
      <c r="A134" s="1"/>
      <c r="B134" s="28" t="s">
        <v>72</v>
      </c>
      <c r="C134" s="28" t="s">
        <v>73</v>
      </c>
      <c r="D134" s="1"/>
      <c r="F134" s="1"/>
      <c r="G134" s="1"/>
    </row>
    <row r="135" spans="1:7" s="2" customFormat="1" hidden="1" x14ac:dyDescent="0.25">
      <c r="A135" s="1"/>
      <c r="B135" s="28" t="s">
        <v>74</v>
      </c>
      <c r="C135" s="28" t="s">
        <v>93</v>
      </c>
      <c r="D135" s="1"/>
      <c r="F135" s="1"/>
      <c r="G135" s="1"/>
    </row>
    <row r="136" spans="1:7" s="2" customFormat="1" x14ac:dyDescent="0.25">
      <c r="A136" s="1"/>
      <c r="B136" s="1"/>
      <c r="C136" s="1"/>
      <c r="D136" s="1"/>
      <c r="F136" s="1"/>
      <c r="G136" s="1"/>
    </row>
    <row r="137" spans="1:7" s="2" customFormat="1" x14ac:dyDescent="0.25">
      <c r="A137" s="1"/>
      <c r="B137" s="1"/>
      <c r="C137" s="1"/>
      <c r="D137" s="1"/>
      <c r="F137" s="1"/>
      <c r="G137" s="1"/>
    </row>
    <row r="138" spans="1:7" s="2" customFormat="1" x14ac:dyDescent="0.25">
      <c r="A138" s="1"/>
      <c r="B138" s="1"/>
      <c r="C138" s="1"/>
      <c r="D138" s="1"/>
      <c r="F138" s="1"/>
      <c r="G138" s="1"/>
    </row>
    <row r="139" spans="1:7" s="2" customFormat="1" x14ac:dyDescent="0.25">
      <c r="A139" s="1"/>
      <c r="B139" s="1"/>
      <c r="C139" s="1"/>
      <c r="D139" s="1"/>
      <c r="F139" s="1"/>
      <c r="G139" s="1"/>
    </row>
    <row r="140" spans="1:7" s="2" customFormat="1" x14ac:dyDescent="0.25">
      <c r="A140" s="1"/>
      <c r="B140" s="1"/>
      <c r="C140" s="1"/>
      <c r="D140" s="1"/>
      <c r="F140" s="1"/>
      <c r="G140" s="1"/>
    </row>
    <row r="141" spans="1:7" s="2" customFormat="1" x14ac:dyDescent="0.25">
      <c r="A141" s="1"/>
      <c r="B141" s="1"/>
      <c r="C141" s="1"/>
      <c r="D141" s="1"/>
      <c r="F141" s="1"/>
      <c r="G141" s="1"/>
    </row>
    <row r="142" spans="1:7" s="2" customFormat="1" x14ac:dyDescent="0.25">
      <c r="A142" s="1"/>
      <c r="B142" s="1"/>
      <c r="C142" s="1"/>
      <c r="D142" s="1"/>
      <c r="F142" s="1"/>
      <c r="G142" s="1"/>
    </row>
    <row r="143" spans="1:7" s="2" customFormat="1" x14ac:dyDescent="0.25">
      <c r="A143" s="1"/>
      <c r="B143" s="1"/>
      <c r="C143" s="1"/>
      <c r="D143" s="1"/>
      <c r="F143" s="1"/>
      <c r="G143" s="1"/>
    </row>
    <row r="144" spans="1:7" s="2" customFormat="1" x14ac:dyDescent="0.25">
      <c r="A144" s="1"/>
      <c r="B144" s="1"/>
      <c r="C144" s="1"/>
      <c r="D144" s="1"/>
      <c r="F144" s="1"/>
      <c r="G144" s="1"/>
    </row>
    <row r="145" spans="1:7" s="2" customFormat="1" x14ac:dyDescent="0.25">
      <c r="A145" s="1"/>
      <c r="B145" s="1"/>
      <c r="C145" s="1"/>
      <c r="D145" s="1"/>
      <c r="F145" s="1"/>
      <c r="G145" s="1"/>
    </row>
    <row r="146" spans="1:7" s="2" customFormat="1" x14ac:dyDescent="0.25">
      <c r="A146" s="1"/>
      <c r="B146" s="1"/>
      <c r="C146" s="1"/>
      <c r="D146" s="1"/>
      <c r="F146" s="1"/>
      <c r="G146" s="1"/>
    </row>
    <row r="147" spans="1:7" s="2" customFormat="1" x14ac:dyDescent="0.25">
      <c r="A147" s="1"/>
      <c r="B147" s="1"/>
      <c r="C147" s="1"/>
      <c r="D147" s="1"/>
      <c r="F147" s="1"/>
      <c r="G147" s="1"/>
    </row>
    <row r="148" spans="1:7" s="2" customFormat="1" x14ac:dyDescent="0.25">
      <c r="A148" s="1"/>
      <c r="B148" s="1"/>
      <c r="C148" s="1"/>
      <c r="D148" s="1"/>
      <c r="F148" s="1"/>
      <c r="G148" s="1"/>
    </row>
    <row r="149" spans="1:7" s="2" customFormat="1" x14ac:dyDescent="0.25">
      <c r="A149" s="1"/>
      <c r="B149" s="1"/>
      <c r="C149" s="1"/>
      <c r="D149" s="1"/>
      <c r="F149" s="1"/>
      <c r="G149" s="1"/>
    </row>
    <row r="150" spans="1:7" s="2" customFormat="1" x14ac:dyDescent="0.25">
      <c r="A150" s="1"/>
      <c r="B150" s="1"/>
      <c r="C150" s="1"/>
      <c r="D150" s="1"/>
      <c r="F150" s="1"/>
      <c r="G150" s="1"/>
    </row>
    <row r="151" spans="1:7" s="2" customFormat="1" x14ac:dyDescent="0.25">
      <c r="A151" s="1"/>
      <c r="B151" s="1"/>
      <c r="C151" s="1"/>
      <c r="D151" s="1"/>
      <c r="F151" s="1"/>
      <c r="G151" s="1"/>
    </row>
    <row r="152" spans="1:7" s="2" customFormat="1" x14ac:dyDescent="0.25">
      <c r="A152" s="1"/>
      <c r="B152" s="1"/>
      <c r="C152" s="1"/>
      <c r="D152" s="1"/>
      <c r="F152" s="1"/>
      <c r="G152" s="1"/>
    </row>
    <row r="153" spans="1:7" s="2" customFormat="1" x14ac:dyDescent="0.25">
      <c r="A153" s="1"/>
      <c r="B153" s="1"/>
      <c r="C153" s="1"/>
      <c r="D153" s="1"/>
      <c r="F153" s="1"/>
      <c r="G153" s="1"/>
    </row>
    <row r="154" spans="1:7" s="2" customFormat="1" x14ac:dyDescent="0.25">
      <c r="A154" s="1"/>
      <c r="B154" s="1"/>
      <c r="C154" s="1"/>
      <c r="D154" s="1"/>
      <c r="F154" s="1"/>
      <c r="G154" s="1"/>
    </row>
    <row r="155" spans="1:7" s="2" customFormat="1" x14ac:dyDescent="0.25">
      <c r="A155" s="1"/>
      <c r="B155" s="1"/>
      <c r="C155" s="1"/>
      <c r="D155" s="1"/>
      <c r="F155" s="1"/>
      <c r="G155" s="1"/>
    </row>
    <row r="156" spans="1:7" s="2" customFormat="1" x14ac:dyDescent="0.25">
      <c r="A156" s="1"/>
      <c r="B156" s="1"/>
      <c r="C156" s="1"/>
      <c r="D156" s="1"/>
      <c r="F156" s="1"/>
      <c r="G156" s="1"/>
    </row>
    <row r="157" spans="1:7" s="2" customFormat="1" x14ac:dyDescent="0.25">
      <c r="A157" s="1"/>
      <c r="B157" s="1"/>
      <c r="C157" s="1"/>
      <c r="D157" s="1"/>
      <c r="F157" s="1"/>
      <c r="G157" s="1"/>
    </row>
    <row r="158" spans="1:7" s="2" customFormat="1" x14ac:dyDescent="0.25">
      <c r="A158" s="1"/>
      <c r="B158" s="1"/>
      <c r="C158" s="1"/>
      <c r="D158" s="1"/>
      <c r="F158" s="1"/>
      <c r="G158" s="1"/>
    </row>
    <row r="159" spans="1:7" s="2" customFormat="1" x14ac:dyDescent="0.25">
      <c r="A159" s="1"/>
      <c r="B159" s="1"/>
      <c r="C159" s="1"/>
      <c r="D159" s="1"/>
      <c r="F159" s="1"/>
      <c r="G159" s="1"/>
    </row>
    <row r="160" spans="1:7" s="2" customFormat="1" x14ac:dyDescent="0.25">
      <c r="A160" s="1"/>
      <c r="B160" s="1"/>
      <c r="C160" s="1"/>
      <c r="D160" s="1"/>
      <c r="F160" s="1"/>
      <c r="G160" s="1"/>
    </row>
    <row r="176" spans="1:7" s="2" customFormat="1" x14ac:dyDescent="0.25">
      <c r="A176" s="1"/>
      <c r="B176" s="31">
        <v>123987</v>
      </c>
      <c r="F176" s="1"/>
      <c r="G176" s="1"/>
    </row>
  </sheetData>
  <sheetProtection algorithmName="SHA-512" hashValue="xGk4R13zBrFk+r9P28QjOrb488dj6WFWTeRtWs6Lpuy2toBU/yl+5ayvSIcw5J0JGdb1xGcGHGqkkL99ZCKHlA==" saltValue="Gnlm7HLs6SMzuQ+hvevSXQ==" spinCount="100000" sheet="1" objects="1" scenarios="1"/>
  <mergeCells count="6">
    <mergeCell ref="B34:E34"/>
    <mergeCell ref="B1:G1"/>
    <mergeCell ref="F7:G7"/>
    <mergeCell ref="F8:G8"/>
    <mergeCell ref="F9:G9"/>
    <mergeCell ref="E6:G6"/>
  </mergeCells>
  <dataValidations count="9">
    <dataValidation type="list" allowBlank="1" showInputMessage="1" showErrorMessage="1" sqref="C9">
      <formula1>$C$60:$C$61</formula1>
    </dataValidation>
    <dataValidation type="list" allowBlank="1" showInputMessage="1" showErrorMessage="1" sqref="C8">
      <formula1>$B$59:$B$66</formula1>
    </dataValidation>
    <dataValidation type="list" allowBlank="1" showInputMessage="1" showErrorMessage="1" sqref="C4">
      <formula1>$B$76:$B$77</formula1>
    </dataValidation>
    <dataValidation type="list" allowBlank="1" showInputMessage="1" showErrorMessage="1" sqref="C11">
      <formula1>$C$51:$C$55</formula1>
    </dataValidation>
    <dataValidation type="list" allowBlank="1" showInputMessage="1" showErrorMessage="1" sqref="C20:C24">
      <formula1>$C$47:$C$49</formula1>
    </dataValidation>
    <dataValidation type="whole" errorStyle="information" allowBlank="1" showInputMessage="1" showErrorMessage="1" errorTitle="Введенное значение неверно." error="Диапазон значений равен высоте двери-купе." sqref="C14">
      <formula1>0</formula1>
      <formula2>F4</formula2>
    </dataValidation>
    <dataValidation type="whole" errorStyle="information" allowBlank="1" showInputMessage="1" showErrorMessage="1" errorTitle="Введенное значение неверно." error="Диапазон значений равен высоте двери-купе._x000a_Данное значение не может быть меньше предыдущего." sqref="C17">
      <formula1>C16</formula1>
      <formula2>F4</formula2>
    </dataValidation>
    <dataValidation type="whole" errorStyle="information" allowBlank="1" showInputMessage="1" showErrorMessage="1" errorTitle="Введенное значение неверно." error="Диапазон значений равен высоте двери-купе._x000a_Данное значение не может быть меньше предыдущего." sqref="C16">
      <formula1>C15</formula1>
      <formula2>F4</formula2>
    </dataValidation>
    <dataValidation type="whole" errorStyle="information" allowBlank="1" showInputMessage="1" showErrorMessage="1" errorTitle="Введенное значение неверно." error="Диапазон значений равен высоте двери-купе._x000a_Данное значение не может быть меньше предыдущего." sqref="C15">
      <formula1>C14</formula1>
      <formula2>F4</formula2>
    </dataValidation>
  </dataValidations>
  <pageMargins left="0.43307086614173229" right="0.23622047244094491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H176"/>
  <sheetViews>
    <sheetView zoomScaleNormal="100" workbookViewId="0">
      <selection activeCell="C7" sqref="C7"/>
    </sheetView>
  </sheetViews>
  <sheetFormatPr defaultColWidth="9.140625" defaultRowHeight="15.75" x14ac:dyDescent="0.25"/>
  <cols>
    <col min="1" max="1" width="1.42578125" style="1" customWidth="1"/>
    <col min="2" max="2" width="37.7109375" style="3" customWidth="1"/>
    <col min="3" max="3" width="41.140625" style="2" customWidth="1"/>
    <col min="4" max="4" width="11.7109375" style="2" customWidth="1"/>
    <col min="5" max="5" width="31.42578125" style="2" customWidth="1"/>
    <col min="6" max="7" width="14.5703125" style="1" customWidth="1"/>
    <col min="8" max="8" width="67.42578125" style="1" customWidth="1"/>
    <col min="9" max="9" width="9.140625" style="1" customWidth="1"/>
    <col min="10" max="28" width="9.140625" style="1"/>
    <col min="29" max="29" width="9.140625" style="1" customWidth="1"/>
    <col min="30" max="16384" width="9.140625" style="1"/>
  </cols>
  <sheetData>
    <row r="1" spans="2:8" s="41" customFormat="1" ht="23.25" x14ac:dyDescent="0.25">
      <c r="B1" s="66" t="s">
        <v>135</v>
      </c>
      <c r="C1" s="67"/>
      <c r="D1" s="67"/>
      <c r="E1" s="67"/>
      <c r="F1" s="67"/>
      <c r="G1" s="67"/>
    </row>
    <row r="2" spans="2:8" s="41" customFormat="1" ht="23.25" customHeight="1" x14ac:dyDescent="0.25">
      <c r="B2" s="3"/>
      <c r="C2" s="2"/>
      <c r="D2" s="2"/>
      <c r="E2" s="2"/>
      <c r="F2" s="1"/>
      <c r="G2" s="1"/>
    </row>
    <row r="3" spans="2:8" s="41" customFormat="1" ht="20.100000000000001" customHeight="1" x14ac:dyDescent="0.25">
      <c r="B3" s="49"/>
      <c r="C3" s="50"/>
      <c r="D3" s="2"/>
      <c r="E3" s="55"/>
      <c r="F3" s="5" t="s">
        <v>136</v>
      </c>
      <c r="G3" s="5" t="s">
        <v>137</v>
      </c>
    </row>
    <row r="4" spans="2:8" s="41" customFormat="1" ht="20.100000000000001" customHeight="1" x14ac:dyDescent="0.25">
      <c r="B4" s="51" t="s">
        <v>75</v>
      </c>
      <c r="C4" s="58" t="s">
        <v>82</v>
      </c>
      <c r="D4" s="2"/>
      <c r="E4" s="51" t="s">
        <v>138</v>
      </c>
      <c r="F4" s="54">
        <f>IF(C6=0,0,$C$6-40)</f>
        <v>2260</v>
      </c>
      <c r="G4" s="54">
        <f>IF(C4=0,0,IF(C7=0,0,IF(C9=0,0,IF(C9="Да",ROUND(IF(C4="Асимметричный",(C7-10+C69*25.6)/(B69),(C7-10+C69*32)/(B69)),0),ROUND(IF(C4="Асимметричный",(C7+C69*25.6)/(B69),(C7+C69*32)/(B69)),0)))))</f>
        <v>860</v>
      </c>
    </row>
    <row r="5" spans="2:8" s="41" customFormat="1" ht="18.75" customHeight="1" x14ac:dyDescent="0.25">
      <c r="B5" s="3"/>
      <c r="C5" s="2"/>
      <c r="D5" s="4"/>
      <c r="E5" s="2"/>
      <c r="F5" s="1"/>
      <c r="G5" s="1"/>
    </row>
    <row r="6" spans="2:8" s="41" customFormat="1" ht="20.100000000000001" customHeight="1" x14ac:dyDescent="0.25">
      <c r="B6" s="51" t="s">
        <v>78</v>
      </c>
      <c r="C6" s="59">
        <v>2300</v>
      </c>
      <c r="D6" s="2"/>
      <c r="E6" s="69" t="s">
        <v>95</v>
      </c>
      <c r="F6" s="69"/>
      <c r="G6" s="69"/>
    </row>
    <row r="7" spans="2:8" s="41" customFormat="1" ht="20.100000000000001" customHeight="1" x14ac:dyDescent="0.25">
      <c r="B7" s="51" t="s">
        <v>77</v>
      </c>
      <c r="C7" s="59">
        <v>3400</v>
      </c>
      <c r="D7" s="2"/>
      <c r="E7" s="51" t="s">
        <v>79</v>
      </c>
      <c r="F7" s="68">
        <f>F4</f>
        <v>2260</v>
      </c>
      <c r="G7" s="68"/>
    </row>
    <row r="8" spans="2:8" s="41" customFormat="1" ht="31.5" x14ac:dyDescent="0.25">
      <c r="B8" s="52" t="s">
        <v>106</v>
      </c>
      <c r="C8" s="60" t="s">
        <v>110</v>
      </c>
      <c r="D8" s="36"/>
      <c r="E8" s="51" t="s">
        <v>80</v>
      </c>
      <c r="F8" s="68">
        <f>IF(C4=0,0,IF(G4=0,0,IF(C4="Асимметричный",G4-50,G4-62)))</f>
        <v>810</v>
      </c>
      <c r="G8" s="68"/>
    </row>
    <row r="9" spans="2:8" s="41" customFormat="1" ht="31.5" x14ac:dyDescent="0.25">
      <c r="B9" s="52" t="s">
        <v>139</v>
      </c>
      <c r="C9" s="60" t="s">
        <v>112</v>
      </c>
      <c r="D9" s="2"/>
      <c r="E9" s="51" t="s">
        <v>101</v>
      </c>
      <c r="F9" s="68">
        <f>IF(F7=0,0,F7-79)</f>
        <v>2181</v>
      </c>
      <c r="G9" s="68"/>
    </row>
    <row r="10" spans="2:8" s="41" customFormat="1" ht="18.75" customHeight="1" x14ac:dyDescent="0.25">
      <c r="B10" s="3"/>
      <c r="C10" s="4"/>
      <c r="D10" s="2"/>
      <c r="E10" s="1"/>
      <c r="F10" s="1"/>
      <c r="G10" s="1"/>
    </row>
    <row r="11" spans="2:8" s="41" customFormat="1" ht="20.100000000000001" customHeight="1" x14ac:dyDescent="0.25">
      <c r="B11" s="14" t="s">
        <v>131</v>
      </c>
      <c r="C11" s="61">
        <v>3</v>
      </c>
      <c r="D11" s="1"/>
      <c r="E11" s="1"/>
      <c r="F11" s="1"/>
      <c r="G11" s="33"/>
    </row>
    <row r="12" spans="2:8" s="41" customFormat="1" ht="18.75" customHeight="1" x14ac:dyDescent="0.25">
      <c r="B12" s="1"/>
      <c r="C12" s="1"/>
      <c r="D12" s="1"/>
      <c r="E12" s="1"/>
      <c r="F12" s="1"/>
      <c r="G12" s="1"/>
    </row>
    <row r="13" spans="2:8" s="41" customFormat="1" ht="31.5" x14ac:dyDescent="0.25">
      <c r="B13" s="53" t="s">
        <v>130</v>
      </c>
      <c r="C13" s="42" t="s">
        <v>134</v>
      </c>
      <c r="D13" s="1"/>
      <c r="E13" s="1"/>
      <c r="F13" s="1"/>
      <c r="G13" s="1"/>
      <c r="H13" s="41" t="s">
        <v>132</v>
      </c>
    </row>
    <row r="14" spans="2:8" s="41" customFormat="1" ht="20.100000000000001" customHeight="1" x14ac:dyDescent="0.25">
      <c r="B14" s="14" t="s">
        <v>129</v>
      </c>
      <c r="C14" s="59">
        <v>500</v>
      </c>
      <c r="D14" s="1"/>
      <c r="E14" s="1"/>
      <c r="F14" s="1"/>
      <c r="G14" s="1"/>
    </row>
    <row r="15" spans="2:8" s="41" customFormat="1" ht="20.100000000000001" customHeight="1" x14ac:dyDescent="0.25">
      <c r="B15" s="14" t="s">
        <v>119</v>
      </c>
      <c r="C15" s="59">
        <v>1800</v>
      </c>
      <c r="D15" s="1"/>
      <c r="E15" s="1"/>
      <c r="F15" s="1"/>
      <c r="G15" s="1"/>
    </row>
    <row r="16" spans="2:8" s="41" customFormat="1" ht="20.100000000000001" customHeight="1" x14ac:dyDescent="0.25">
      <c r="B16" s="14" t="s">
        <v>120</v>
      </c>
      <c r="C16" s="59"/>
      <c r="D16" s="1"/>
      <c r="E16" s="1"/>
      <c r="F16" s="1"/>
      <c r="G16" s="1"/>
    </row>
    <row r="17" spans="1:7" ht="20.100000000000001" customHeight="1" x14ac:dyDescent="0.25">
      <c r="B17" s="14" t="s">
        <v>121</v>
      </c>
      <c r="C17" s="59"/>
      <c r="D17" s="1"/>
      <c r="E17" s="1"/>
    </row>
    <row r="18" spans="1:7" ht="18.75" customHeight="1" x14ac:dyDescent="0.25">
      <c r="D18" s="1"/>
      <c r="E18" s="1"/>
    </row>
    <row r="19" spans="1:7" ht="20.100000000000001" customHeight="1" x14ac:dyDescent="0.25">
      <c r="C19" s="5" t="s">
        <v>128</v>
      </c>
      <c r="D19" s="15"/>
      <c r="E19" s="43" t="s">
        <v>127</v>
      </c>
      <c r="F19" s="43" t="s">
        <v>136</v>
      </c>
      <c r="G19" s="43" t="s">
        <v>137</v>
      </c>
    </row>
    <row r="20" spans="1:7" ht="20.100000000000001" customHeight="1" x14ac:dyDescent="0.25">
      <c r="B20" s="14" t="s">
        <v>122</v>
      </c>
      <c r="C20" s="62" t="s">
        <v>116</v>
      </c>
      <c r="D20" s="1"/>
      <c r="E20" s="53" t="str">
        <f>IF(C20=$C$47," Вставка №1, толщина 10 мм",IF(C20=$C$48," Вставка №1, толщина 8 мм",IF(C20=$C$49," Вставка №1, толщина 4 мм","Выберите тип вставки")))</f>
        <v xml:space="preserve"> Вставка №1, толщина 10 мм</v>
      </c>
      <c r="F20" s="48">
        <f>ROUNDDOWN(IF(C11=1,IF(C20=$C$47,$F$7-58.8-1,IF(C20=0,0,$F$7-58.8-1-2)),IF(C20=$C$47,C14-47.7,IF(C20=0,0,C14-49.7))),0)</f>
        <v>452</v>
      </c>
      <c r="G20" s="48">
        <f>IF(C20=$C$47,$F$8+16,IF(C20=0,0,$F$8+14))</f>
        <v>826</v>
      </c>
    </row>
    <row r="21" spans="1:7" ht="20.100000000000001" customHeight="1" x14ac:dyDescent="0.25">
      <c r="B21" s="14" t="s">
        <v>123</v>
      </c>
      <c r="C21" s="62" t="s">
        <v>118</v>
      </c>
      <c r="D21" s="1"/>
      <c r="E21" s="53" t="str">
        <f>IF(C21=$C$47," Вставка №2, толщина 10 мм",IF(C21=$C$48," Вставка №2, толщина 8 мм",IF(C21=$C$49," Вставка №2, толщина 4 мм","Выберите тип вставки")))</f>
        <v xml:space="preserve"> Вставка №2, толщина 4 мм</v>
      </c>
      <c r="F21" s="48">
        <f>IF(C11=2,ROUNDDOWN(IF(C21=C47,F7-C14-0.6-11.7-1,IF(C21=0,0,F7-C14-0.6-11.7-1-2)),0),IF(C11&gt;2,ROUNDUP(IF(C21=$C$47,C15-C14-1.2,IF(C21=0,0,C15-C14-1.2-2)),0),0))</f>
        <v>1297</v>
      </c>
      <c r="G21" s="48">
        <f>IF(C11&lt;2,0,IF(C21=$C$47,$F$8+16,IF(C21=0,0,$F$8+14)))</f>
        <v>824</v>
      </c>
    </row>
    <row r="22" spans="1:7" ht="20.100000000000001" customHeight="1" x14ac:dyDescent="0.25">
      <c r="B22" s="14" t="s">
        <v>124</v>
      </c>
      <c r="C22" s="62" t="s">
        <v>116</v>
      </c>
      <c r="D22" s="1"/>
      <c r="E22" s="53" t="str">
        <f>IF(C22=$C$47," Вставка №3, толщина 10 мм",IF(C22=$C$48," Вставка №3, толщина 8 мм",IF(C22=$C$49," Вставка №3, толщина 4 мм","Выберите тип вставки")))</f>
        <v xml:space="preserve"> Вставка №3, толщина 10 мм</v>
      </c>
      <c r="F22" s="48">
        <f>IF(C11=3,ROUNDDOWN(IF(C22=C47,F7-C15-0.6-11.7-1,IF(C22=0,0,F7-C15-0.6-11.7-1-2)),0),IF(C11&gt;3,ROUNDUP(IF(C22=$C$47,C16-C15-1.2,IF(C22=0,0,C16-C15-1.2-2)),0),0))</f>
        <v>446</v>
      </c>
      <c r="G22" s="48">
        <f>IF(C11&lt;3,0,IF(C22=$C$47,$F$8+16,IF(C22=0,0,$F$8+14)))</f>
        <v>826</v>
      </c>
    </row>
    <row r="23" spans="1:7" ht="20.100000000000001" customHeight="1" x14ac:dyDescent="0.25">
      <c r="B23" s="14" t="s">
        <v>125</v>
      </c>
      <c r="C23" s="62"/>
      <c r="D23" s="1"/>
      <c r="E23" s="53" t="str">
        <f>IF(C23=$C$47," Вставка №4, толщина 10 мм",IF(C23=$C$48," Вставка №4, толщина 8 мм",IF(C23=$C$49," Вставка №4, толщина 4 мм","Выберите тип вставки")))</f>
        <v>Выберите тип вставки</v>
      </c>
      <c r="F23" s="48">
        <f>IF(C11=4,ROUNDDOWN(IF(C23=C47,F7-C16-0.6-11.7-1,IF(C23=0,0,F7-C16-0.6-11.7-1-2)),0),IF(C11=5,ROUNDUP(IF(C23=$C$47,C17-C16-1.2,IF(C23=0,0,C17-C16-1.2-2)),0),0))</f>
        <v>0</v>
      </c>
      <c r="G23" s="48">
        <f>IF(C11&lt;4,0,IF(C23=$C$47,$F$8+16,IF(C23=0,0,$F$8+14)))</f>
        <v>0</v>
      </c>
    </row>
    <row r="24" spans="1:7" ht="20.100000000000001" customHeight="1" x14ac:dyDescent="0.25">
      <c r="B24" s="14" t="s">
        <v>126</v>
      </c>
      <c r="C24" s="62"/>
      <c r="D24" s="1"/>
      <c r="E24" s="53" t="str">
        <f>IF(C24=$C$47," Вставка №5, толщина 10 мм",IF(C24=$C$48," Вставка №5, толщина 8 мм",IF(C24=$C$49," Вставка №5, толщина 4 мм","Выберите тип вставки")))</f>
        <v>Выберите тип вставки</v>
      </c>
      <c r="F24" s="48">
        <f>IF(C11=5,ROUNDDOWN(IF(C24=$C$47,F7-C17-11.7-0.6-1,IF(C24=0,0,F7-C17-11.7-0.6-2-1)),0),0)</f>
        <v>0</v>
      </c>
      <c r="G24" s="48">
        <f>IF(C11=5,IF(C24=$C$47,$F$8+16,IF(C24=0,0,$F$8+14)),0)</f>
        <v>0</v>
      </c>
    </row>
    <row r="25" spans="1:7" ht="20.100000000000001" customHeight="1" x14ac:dyDescent="0.25">
      <c r="D25" s="1"/>
      <c r="E25" s="1"/>
    </row>
    <row r="26" spans="1:7" x14ac:dyDescent="0.25">
      <c r="B26" s="1" t="s">
        <v>133</v>
      </c>
      <c r="C26" s="1"/>
      <c r="D26" s="1"/>
    </row>
    <row r="27" spans="1:7" ht="20.100000000000001" customHeight="1" x14ac:dyDescent="0.25">
      <c r="B27" s="1"/>
      <c r="C27" s="1"/>
      <c r="D27" s="1"/>
    </row>
    <row r="28" spans="1:7" ht="20.100000000000001" customHeight="1" x14ac:dyDescent="0.25">
      <c r="B28" s="1"/>
      <c r="C28" s="1"/>
      <c r="D28" s="1"/>
    </row>
    <row r="29" spans="1:7" ht="20.100000000000001" customHeight="1" x14ac:dyDescent="0.25">
      <c r="B29" s="1"/>
      <c r="C29" s="1"/>
    </row>
    <row r="30" spans="1:7" s="41" customFormat="1" ht="20.100000000000001" customHeight="1" x14ac:dyDescent="0.25">
      <c r="A30" s="1"/>
      <c r="B30" s="1"/>
      <c r="C30" s="1"/>
      <c r="D30" s="2"/>
      <c r="E30" s="2"/>
      <c r="F30" s="1"/>
      <c r="G30" s="1"/>
    </row>
    <row r="34" spans="1:7" s="41" customFormat="1" ht="20.100000000000001" hidden="1" customHeight="1" x14ac:dyDescent="0.25">
      <c r="A34" s="1"/>
      <c r="B34" s="63" t="s">
        <v>81</v>
      </c>
      <c r="C34" s="64"/>
      <c r="D34" s="64"/>
      <c r="E34" s="65"/>
      <c r="F34" s="1"/>
      <c r="G34" s="1"/>
    </row>
    <row r="35" spans="1:7" s="41" customFormat="1" ht="20.100000000000001" hidden="1" customHeight="1" x14ac:dyDescent="0.25">
      <c r="A35" s="1"/>
      <c r="B35" s="5" t="s">
        <v>83</v>
      </c>
      <c r="C35" s="5" t="s">
        <v>84</v>
      </c>
      <c r="D35" s="5" t="s">
        <v>85</v>
      </c>
      <c r="E35" s="5" t="s">
        <v>86</v>
      </c>
      <c r="F35" s="13"/>
      <c r="G35" s="13"/>
    </row>
    <row r="36" spans="1:7" s="41" customFormat="1" ht="20.100000000000001" hidden="1" customHeight="1" x14ac:dyDescent="0.25">
      <c r="A36" s="1"/>
      <c r="B36" s="14" t="str">
        <f>IF(C4="Симметричный","Профиль-ручка симметричная",IF(C4="Асимметричный","Профиль-ручка асимметричная","Выберите тип профиля"))</f>
        <v>Профиль-ручка асимметричная</v>
      </c>
      <c r="C36" s="5">
        <f t="shared" ref="C36:C41" si="0">$C$3</f>
        <v>0</v>
      </c>
      <c r="D36" s="5" t="str">
        <f>IF(C4="Симметричный",IF($C$36="серебро","PRO2400.02",IF($C$36="золото","PRO2400.09",IF($C$36="коньяк","PRO2400.27",IF($C$36="шампань","PRO2400.70",IF($C$36="венге глянец","PRO2400.80",IF($C$36="хром полированный","PRO2400.15","Выберите цвет профиля")))))),IF($C$36="серебро","PRO2401.02",IF($C$36="золото","PRO2401.09",IF($C$36="коньяк","PRO2401.27",IF($C$36="шампань","PRO2401.70",IF($C$36="венге глянец","PRO2401.80",IF($C$36="хром полированный","PRO2401.15","Выберите цвет профиля")))))))</f>
        <v>Выберите цвет профиля</v>
      </c>
      <c r="E36" s="44"/>
      <c r="F36" s="15"/>
      <c r="G36" s="15"/>
    </row>
    <row r="37" spans="1:7" s="41" customFormat="1" ht="20.100000000000001" hidden="1" customHeight="1" x14ac:dyDescent="0.25">
      <c r="A37" s="1"/>
      <c r="B37" s="14" t="s">
        <v>90</v>
      </c>
      <c r="C37" s="5">
        <f t="shared" si="0"/>
        <v>0</v>
      </c>
      <c r="D37" s="5" t="str">
        <f>IF($C$3="серебро","PRO2402.02",IF($C$3="золото","PRO2402.09",IF($C$3="коньяк","PRO2402.27",IF($C$3="шампань","PRO2402.70",IF($C$3="венге глянец","PRO2402.80",IF($C$3="хром полированный","PRO2402.15","Выберите цвет профиля"))))))</f>
        <v>Выберите цвет профиля</v>
      </c>
      <c r="E37" s="44"/>
      <c r="F37" s="15"/>
      <c r="G37" s="15"/>
    </row>
    <row r="38" spans="1:7" s="41" customFormat="1" ht="20.100000000000001" hidden="1" customHeight="1" x14ac:dyDescent="0.25">
      <c r="A38" s="1"/>
      <c r="B38" s="14" t="s">
        <v>89</v>
      </c>
      <c r="C38" s="5">
        <f t="shared" si="0"/>
        <v>0</v>
      </c>
      <c r="D38" s="5" t="str">
        <f>IF($C$3="серебро","PRO2403.02",IF($C$3="золото","PRO2403.09",IF($C$3="коньяк","PRO2403.27",IF($C$3="шампань","PRO2403.70",IF($C$3="венге глянец","PRO2403.80",IF($C$3="хром полированный","PRO2403.15","Выберите цвет профиля"))))))</f>
        <v>Выберите цвет профиля</v>
      </c>
      <c r="E38" s="44"/>
      <c r="F38" s="15"/>
      <c r="G38" s="15"/>
    </row>
    <row r="39" spans="1:7" s="41" customFormat="1" ht="20.100000000000001" hidden="1" customHeight="1" x14ac:dyDescent="0.25">
      <c r="A39" s="1"/>
      <c r="B39" s="14" t="s">
        <v>91</v>
      </c>
      <c r="C39" s="5">
        <f t="shared" si="0"/>
        <v>0</v>
      </c>
      <c r="D39" s="5" t="str">
        <f>IF($C$3="серебро","PRO2404.02",IF($C$3="золото","PRO2404.09",IF($C$3="коньяк","PRO2404.27",IF($C$3="шампань","PRO2404.70",IF($C$3="венге глянец","PRO2404.80",IF($C$3="хром полированный","PRO2404.15","Выберите цвет профиля"))))))</f>
        <v>Выберите цвет профиля</v>
      </c>
      <c r="E39" s="44"/>
      <c r="F39" s="15"/>
      <c r="G39" s="15"/>
    </row>
    <row r="40" spans="1:7" s="41" customFormat="1" ht="20.100000000000001" hidden="1" customHeight="1" x14ac:dyDescent="0.25">
      <c r="A40" s="1"/>
      <c r="B40" s="14" t="s">
        <v>88</v>
      </c>
      <c r="C40" s="5">
        <f t="shared" si="0"/>
        <v>0</v>
      </c>
      <c r="D40" s="5" t="str">
        <f>IF($C$3="серебро","PRO2405.02",IF($C$3="золото","PRO2405.09",IF($C$3="коньяк","PRO2405.27",IF($C$3="шампань","PRO2405.70",IF($C$3="венге глянец","PRO2405.80",IF($C$3="хром полированный","PRO2405.15","Выберите цвет профиля"))))))</f>
        <v>Выберите цвет профиля</v>
      </c>
      <c r="E40" s="44"/>
      <c r="F40" s="15"/>
      <c r="G40" s="15"/>
    </row>
    <row r="41" spans="1:7" s="41" customFormat="1" ht="20.100000000000001" hidden="1" customHeight="1" x14ac:dyDescent="0.25">
      <c r="A41" s="1"/>
      <c r="B41" s="19" t="s">
        <v>87</v>
      </c>
      <c r="C41" s="20">
        <f t="shared" si="0"/>
        <v>0</v>
      </c>
      <c r="D41" s="20" t="str">
        <f>IF($C$3="серебро","PRO2406.02",IF($C$3="золото","PRO2406.09",IF($C$3="коньяк","PRO2406.27",IF($C$3="шампань","PRO2406.70",IF($C$3="венге глянец","PRO2406.80",IF($C$3="хром полированный","PRO2406.15","Выберите цвет профиля"))))))</f>
        <v>Выберите цвет профиля</v>
      </c>
      <c r="E41" s="45"/>
      <c r="F41" s="15"/>
      <c r="G41" s="15"/>
    </row>
    <row r="42" spans="1:7" s="41" customFormat="1" ht="6.75" hidden="1" customHeight="1" x14ac:dyDescent="0.25">
      <c r="A42" s="1"/>
      <c r="B42" s="21"/>
      <c r="C42" s="22"/>
      <c r="D42" s="23"/>
      <c r="E42" s="24"/>
      <c r="F42" s="15"/>
      <c r="G42" s="15"/>
    </row>
    <row r="43" spans="1:7" s="41" customFormat="1" ht="20.100000000000001" hidden="1" customHeight="1" x14ac:dyDescent="0.25">
      <c r="A43" s="1"/>
      <c r="B43" s="21" t="s">
        <v>92</v>
      </c>
      <c r="C43" s="29"/>
      <c r="D43" s="26" t="str">
        <f>IF(C4="Симметричный","PRO2445",IF(C4="Асимметричный","PRO2446","Выберите тип профиль-ручки"))</f>
        <v>PRO2446</v>
      </c>
      <c r="E43" s="46"/>
      <c r="F43" s="15"/>
      <c r="G43" s="15"/>
    </row>
    <row r="44" spans="1:7" s="41" customFormat="1" ht="20.100000000000001" hidden="1" customHeight="1" x14ac:dyDescent="0.25">
      <c r="A44" s="1"/>
      <c r="B44" s="25" t="s">
        <v>94</v>
      </c>
      <c r="C44" s="24"/>
      <c r="D44" s="24" t="s">
        <v>74</v>
      </c>
      <c r="E44" s="44"/>
      <c r="F44" s="15"/>
      <c r="G44" s="15"/>
    </row>
    <row r="46" spans="1:7" hidden="1" x14ac:dyDescent="0.25"/>
    <row r="47" spans="1:7" hidden="1" x14ac:dyDescent="0.25">
      <c r="B47" s="41" t="s">
        <v>115</v>
      </c>
      <c r="C47" s="1" t="s">
        <v>116</v>
      </c>
    </row>
    <row r="48" spans="1:7" hidden="1" x14ac:dyDescent="0.25">
      <c r="B48" s="1"/>
      <c r="C48" s="1" t="s">
        <v>117</v>
      </c>
    </row>
    <row r="49" spans="1:7" hidden="1" x14ac:dyDescent="0.25">
      <c r="B49" s="1"/>
      <c r="C49" s="1" t="s">
        <v>118</v>
      </c>
    </row>
    <row r="50" spans="1:7" hidden="1" x14ac:dyDescent="0.25"/>
    <row r="51" spans="1:7" hidden="1" x14ac:dyDescent="0.25">
      <c r="B51" s="40" t="s">
        <v>114</v>
      </c>
      <c r="C51" s="1">
        <v>1</v>
      </c>
    </row>
    <row r="52" spans="1:7" hidden="1" x14ac:dyDescent="0.25">
      <c r="B52" s="2"/>
      <c r="C52" s="1">
        <v>2</v>
      </c>
    </row>
    <row r="53" spans="1:7" hidden="1" x14ac:dyDescent="0.25">
      <c r="B53" s="1"/>
      <c r="C53" s="32">
        <v>3</v>
      </c>
    </row>
    <row r="54" spans="1:7" hidden="1" x14ac:dyDescent="0.25">
      <c r="B54" s="2"/>
      <c r="C54" s="32">
        <v>4</v>
      </c>
    </row>
    <row r="55" spans="1:7" hidden="1" x14ac:dyDescent="0.25">
      <c r="B55" s="2"/>
      <c r="C55" s="1">
        <v>5</v>
      </c>
    </row>
    <row r="56" spans="1:7" hidden="1" x14ac:dyDescent="0.25"/>
    <row r="57" spans="1:7" hidden="1" x14ac:dyDescent="0.25"/>
    <row r="58" spans="1:7" s="2" customFormat="1" ht="31.5" hidden="1" x14ac:dyDescent="0.25">
      <c r="A58" s="1"/>
      <c r="B58" s="34" t="s">
        <v>106</v>
      </c>
      <c r="C58" s="34" t="s">
        <v>107</v>
      </c>
      <c r="F58" s="1"/>
      <c r="G58" s="1"/>
    </row>
    <row r="59" spans="1:7" s="2" customFormat="1" hidden="1" x14ac:dyDescent="0.25">
      <c r="A59" s="1"/>
      <c r="B59" s="35"/>
      <c r="C59" s="1"/>
      <c r="F59" s="1"/>
      <c r="G59" s="1"/>
    </row>
    <row r="60" spans="1:7" s="2" customFormat="1" hidden="1" x14ac:dyDescent="0.25">
      <c r="A60" s="1"/>
      <c r="B60" s="47" t="s">
        <v>108</v>
      </c>
      <c r="C60" s="4" t="s">
        <v>112</v>
      </c>
      <c r="F60" s="1"/>
      <c r="G60" s="1"/>
    </row>
    <row r="61" spans="1:7" s="2" customFormat="1" hidden="1" x14ac:dyDescent="0.25">
      <c r="A61" s="1"/>
      <c r="B61" s="1"/>
      <c r="C61" s="4" t="s">
        <v>113</v>
      </c>
      <c r="F61" s="1"/>
      <c r="G61" s="1"/>
    </row>
    <row r="62" spans="1:7" s="2" customFormat="1" hidden="1" x14ac:dyDescent="0.25">
      <c r="A62" s="1"/>
      <c r="B62" s="47" t="s">
        <v>109</v>
      </c>
      <c r="F62" s="1"/>
      <c r="G62" s="1"/>
    </row>
    <row r="63" spans="1:7" s="2" customFormat="1" ht="7.5" hidden="1" customHeight="1" x14ac:dyDescent="0.25">
      <c r="A63" s="1"/>
      <c r="B63" s="47"/>
      <c r="F63" s="1"/>
      <c r="G63" s="1"/>
    </row>
    <row r="64" spans="1:7" s="2" customFormat="1" hidden="1" x14ac:dyDescent="0.25">
      <c r="A64" s="1"/>
      <c r="B64" s="47" t="s">
        <v>110</v>
      </c>
      <c r="F64" s="1"/>
      <c r="G64" s="1"/>
    </row>
    <row r="65" spans="1:7" s="2" customFormat="1" ht="7.5" hidden="1" customHeight="1" x14ac:dyDescent="0.25">
      <c r="A65" s="1"/>
      <c r="B65" s="47"/>
      <c r="F65" s="1"/>
      <c r="G65" s="1"/>
    </row>
    <row r="66" spans="1:7" s="2" customFormat="1" hidden="1" x14ac:dyDescent="0.25">
      <c r="A66" s="1"/>
      <c r="B66" s="47" t="s">
        <v>111</v>
      </c>
      <c r="F66" s="1"/>
      <c r="G66" s="1"/>
    </row>
    <row r="67" spans="1:7" hidden="1" x14ac:dyDescent="0.25"/>
    <row r="68" spans="1:7" s="2" customFormat="1" hidden="1" x14ac:dyDescent="0.25">
      <c r="A68" s="1"/>
      <c r="B68" s="2" t="s">
        <v>104</v>
      </c>
      <c r="C68" s="2" t="s">
        <v>103</v>
      </c>
      <c r="F68" s="1"/>
      <c r="G68" s="1"/>
    </row>
    <row r="69" spans="1:7" s="2" customFormat="1" hidden="1" x14ac:dyDescent="0.25">
      <c r="A69" s="1"/>
      <c r="B69" s="2">
        <f>IF(C8=B60,2,IF(C8=B62,3,IF(C8=B64,4,IF(C8=B66,4,"Выберите количество и расположение дверей"))))</f>
        <v>4</v>
      </c>
      <c r="C69" s="2">
        <f>IF(C8=B60,1,IF(C8=B62,2,IF(C8=B64,2,IF(C8=B66,3,"Выберите количество и расположение дверей"))))</f>
        <v>2</v>
      </c>
      <c r="F69" s="1"/>
      <c r="G69" s="1"/>
    </row>
    <row r="70" spans="1:7" hidden="1" x14ac:dyDescent="0.25"/>
    <row r="71" spans="1:7" hidden="1" x14ac:dyDescent="0.25"/>
    <row r="72" spans="1:7" hidden="1" x14ac:dyDescent="0.25"/>
    <row r="73" spans="1:7" hidden="1" x14ac:dyDescent="0.25"/>
    <row r="74" spans="1:7" hidden="1" x14ac:dyDescent="0.25"/>
    <row r="75" spans="1:7" hidden="1" x14ac:dyDescent="0.25"/>
    <row r="76" spans="1:7" s="2" customFormat="1" hidden="1" x14ac:dyDescent="0.25">
      <c r="A76" s="1"/>
      <c r="B76" s="1" t="s">
        <v>82</v>
      </c>
      <c r="C76" s="1" t="s">
        <v>96</v>
      </c>
      <c r="D76" s="1"/>
      <c r="F76" s="1"/>
      <c r="G76" s="1"/>
    </row>
    <row r="77" spans="1:7" s="2" customFormat="1" hidden="1" x14ac:dyDescent="0.25">
      <c r="A77" s="1">
        <v>1</v>
      </c>
      <c r="B77" s="1" t="s">
        <v>76</v>
      </c>
      <c r="C77" s="1" t="s">
        <v>97</v>
      </c>
      <c r="D77" s="1"/>
      <c r="F77" s="1"/>
      <c r="G77" s="1"/>
    </row>
    <row r="78" spans="1:7" s="2" customFormat="1" hidden="1" x14ac:dyDescent="0.25">
      <c r="A78" s="1">
        <v>2</v>
      </c>
      <c r="B78" s="47" t="s">
        <v>105</v>
      </c>
      <c r="C78" s="1" t="s">
        <v>98</v>
      </c>
      <c r="D78" s="1"/>
      <c r="F78" s="1"/>
      <c r="G78" s="1"/>
    </row>
    <row r="79" spans="1:7" s="2" customFormat="1" hidden="1" x14ac:dyDescent="0.25">
      <c r="A79" s="1">
        <v>3</v>
      </c>
      <c r="B79" s="15">
        <v>3</v>
      </c>
      <c r="C79" s="1" t="s">
        <v>99</v>
      </c>
      <c r="D79" s="1"/>
      <c r="F79" s="1"/>
      <c r="G79" s="1"/>
    </row>
    <row r="80" spans="1:7" s="2" customFormat="1" hidden="1" x14ac:dyDescent="0.25">
      <c r="A80" s="1">
        <v>4</v>
      </c>
      <c r="B80" s="1"/>
      <c r="C80" s="1" t="s">
        <v>100</v>
      </c>
      <c r="D80" s="1"/>
      <c r="F80" s="1"/>
      <c r="G80" s="1"/>
    </row>
    <row r="81" spans="1:7" s="2" customFormat="1" hidden="1" x14ac:dyDescent="0.25">
      <c r="A81" s="1"/>
      <c r="B81" s="1"/>
      <c r="C81" s="1" t="s">
        <v>102</v>
      </c>
      <c r="D81" s="1"/>
      <c r="F81" s="1"/>
      <c r="G81" s="1"/>
    </row>
    <row r="82" spans="1:7" s="2" customFormat="1" hidden="1" x14ac:dyDescent="0.25">
      <c r="A82" s="1"/>
      <c r="B82" s="1"/>
      <c r="C82" s="1"/>
      <c r="D82" s="1"/>
      <c r="F82" s="1"/>
      <c r="G82" s="1"/>
    </row>
    <row r="83" spans="1:7" s="2" customFormat="1" hidden="1" x14ac:dyDescent="0.25">
      <c r="A83" s="1"/>
      <c r="B83" s="6"/>
      <c r="C83" s="7"/>
      <c r="D83" s="1"/>
      <c r="F83" s="1"/>
      <c r="G83" s="1"/>
    </row>
    <row r="84" spans="1:7" s="2" customFormat="1" hidden="1" x14ac:dyDescent="0.25">
      <c r="A84" s="1"/>
      <c r="B84" s="6"/>
      <c r="C84" s="7"/>
      <c r="D84" s="1"/>
      <c r="F84" s="1"/>
      <c r="G84" s="1"/>
    </row>
    <row r="85" spans="1:7" s="2" customFormat="1" hidden="1" x14ac:dyDescent="0.25">
      <c r="A85" s="1"/>
      <c r="B85" s="6"/>
      <c r="C85" s="8"/>
      <c r="D85" s="1"/>
      <c r="F85" s="1"/>
      <c r="G85" s="1"/>
    </row>
    <row r="86" spans="1:7" s="2" customFormat="1" hidden="1" x14ac:dyDescent="0.25">
      <c r="A86" s="1"/>
      <c r="B86" s="6"/>
      <c r="C86" s="9"/>
      <c r="D86" s="1"/>
      <c r="F86" s="1"/>
      <c r="G86" s="1"/>
    </row>
    <row r="87" spans="1:7" s="2" customFormat="1" hidden="1" x14ac:dyDescent="0.25">
      <c r="A87" s="1"/>
      <c r="B87" s="6"/>
      <c r="C87" s="9"/>
      <c r="D87" s="1"/>
      <c r="F87" s="1"/>
      <c r="G87" s="1"/>
    </row>
    <row r="88" spans="1:7" s="2" customFormat="1" hidden="1" x14ac:dyDescent="0.25">
      <c r="A88" s="1"/>
      <c r="B88" s="10"/>
      <c r="C88" s="10"/>
      <c r="D88" s="1"/>
      <c r="F88" s="1"/>
      <c r="G88" s="1"/>
    </row>
    <row r="89" spans="1:7" s="2" customFormat="1" hidden="1" x14ac:dyDescent="0.25">
      <c r="A89" s="1"/>
      <c r="B89" s="11"/>
      <c r="C89" s="12"/>
      <c r="D89" s="1"/>
      <c r="F89" s="1"/>
      <c r="G89" s="1"/>
    </row>
    <row r="90" spans="1:7" s="2" customFormat="1" hidden="1" x14ac:dyDescent="0.25">
      <c r="A90" s="1"/>
      <c r="B90" s="6"/>
      <c r="C90" s="9"/>
      <c r="D90" s="1"/>
      <c r="F90" s="1"/>
      <c r="G90" s="1"/>
    </row>
    <row r="91" spans="1:7" s="2" customFormat="1" hidden="1" x14ac:dyDescent="0.25">
      <c r="A91" s="1"/>
      <c r="B91" s="6"/>
      <c r="C91" s="9"/>
      <c r="D91" s="1"/>
      <c r="F91" s="1"/>
      <c r="G91" s="1"/>
    </row>
    <row r="92" spans="1:7" s="2" customFormat="1" ht="30" hidden="1" x14ac:dyDescent="0.25">
      <c r="A92" s="1"/>
      <c r="B92" s="11" t="s">
        <v>0</v>
      </c>
      <c r="C92" s="12" t="s">
        <v>1</v>
      </c>
      <c r="D92" s="1"/>
      <c r="F92" s="1"/>
      <c r="G92" s="1"/>
    </row>
    <row r="93" spans="1:7" s="2" customFormat="1" ht="30" hidden="1" x14ac:dyDescent="0.25">
      <c r="A93" s="1"/>
      <c r="B93" s="11" t="s">
        <v>2</v>
      </c>
      <c r="C93" s="12" t="s">
        <v>3</v>
      </c>
      <c r="D93" s="1"/>
      <c r="F93" s="1"/>
      <c r="G93" s="1"/>
    </row>
    <row r="94" spans="1:7" s="2" customFormat="1" ht="30" hidden="1" x14ac:dyDescent="0.25">
      <c r="A94" s="13"/>
      <c r="B94" s="11" t="s">
        <v>4</v>
      </c>
      <c r="C94" s="12" t="s">
        <v>5</v>
      </c>
      <c r="D94" s="1"/>
      <c r="F94" s="1"/>
      <c r="G94" s="1"/>
    </row>
    <row r="95" spans="1:7" s="2" customFormat="1" ht="30" hidden="1" x14ac:dyDescent="0.25">
      <c r="A95" s="15"/>
      <c r="B95" s="6" t="s">
        <v>6</v>
      </c>
      <c r="C95" s="9" t="s">
        <v>7</v>
      </c>
      <c r="D95" s="1"/>
      <c r="F95" s="1"/>
      <c r="G95" s="1"/>
    </row>
    <row r="96" spans="1:7" s="2" customFormat="1" ht="30" hidden="1" x14ac:dyDescent="0.25">
      <c r="A96" s="15"/>
      <c r="B96" s="6" t="s">
        <v>8</v>
      </c>
      <c r="C96" s="9" t="s">
        <v>9</v>
      </c>
      <c r="D96" s="1"/>
      <c r="F96" s="1"/>
      <c r="G96" s="1"/>
    </row>
    <row r="97" spans="1:7" s="2" customFormat="1" ht="30" hidden="1" x14ac:dyDescent="0.25">
      <c r="A97" s="15"/>
      <c r="B97" s="6" t="s">
        <v>10</v>
      </c>
      <c r="C97" s="9" t="s">
        <v>11</v>
      </c>
      <c r="D97" s="1"/>
      <c r="F97" s="1"/>
      <c r="G97" s="1"/>
    </row>
    <row r="98" spans="1:7" s="2" customFormat="1" hidden="1" x14ac:dyDescent="0.25">
      <c r="A98" s="15"/>
      <c r="B98" s="16"/>
      <c r="C98" s="16"/>
      <c r="D98" s="1"/>
      <c r="F98" s="1"/>
      <c r="G98" s="1"/>
    </row>
    <row r="99" spans="1:7" s="2" customFormat="1" ht="30" hidden="1" x14ac:dyDescent="0.25">
      <c r="A99" s="15"/>
      <c r="B99" s="17" t="s">
        <v>12</v>
      </c>
      <c r="C99" s="18" t="s">
        <v>13</v>
      </c>
      <c r="D99" s="1"/>
      <c r="F99" s="1"/>
      <c r="G99" s="1"/>
    </row>
    <row r="100" spans="1:7" s="2" customFormat="1" ht="30" hidden="1" x14ac:dyDescent="0.25">
      <c r="A100" s="15"/>
      <c r="B100" s="17" t="s">
        <v>14</v>
      </c>
      <c r="C100" s="18" t="s">
        <v>15</v>
      </c>
      <c r="D100" s="1"/>
      <c r="F100" s="1"/>
      <c r="G100" s="1"/>
    </row>
    <row r="101" spans="1:7" s="2" customFormat="1" ht="30" hidden="1" x14ac:dyDescent="0.25">
      <c r="A101" s="15"/>
      <c r="B101" s="17" t="s">
        <v>16</v>
      </c>
      <c r="C101" s="18" t="s">
        <v>17</v>
      </c>
      <c r="D101" s="1"/>
      <c r="F101" s="1"/>
      <c r="G101" s="1"/>
    </row>
    <row r="102" spans="1:7" s="2" customFormat="1" ht="30" hidden="1" x14ac:dyDescent="0.25">
      <c r="A102" s="15"/>
      <c r="B102" s="27" t="s">
        <v>18</v>
      </c>
      <c r="C102" s="8" t="s">
        <v>19</v>
      </c>
      <c r="D102" s="1"/>
      <c r="F102" s="1"/>
      <c r="G102" s="1"/>
    </row>
    <row r="103" spans="1:7" s="2" customFormat="1" ht="30" hidden="1" x14ac:dyDescent="0.25">
      <c r="A103" s="15"/>
      <c r="B103" s="27" t="s">
        <v>20</v>
      </c>
      <c r="C103" s="9" t="s">
        <v>21</v>
      </c>
      <c r="D103" s="1"/>
      <c r="F103" s="1"/>
      <c r="G103" s="1"/>
    </row>
    <row r="104" spans="1:7" s="2" customFormat="1" hidden="1" x14ac:dyDescent="0.25">
      <c r="A104" s="1"/>
      <c r="B104" s="16"/>
      <c r="C104" s="16"/>
      <c r="D104" s="1"/>
      <c r="F104" s="1"/>
      <c r="G104" s="1"/>
    </row>
    <row r="105" spans="1:7" s="2" customFormat="1" ht="30" hidden="1" x14ac:dyDescent="0.25">
      <c r="A105" s="1"/>
      <c r="B105" s="11" t="s">
        <v>22</v>
      </c>
      <c r="C105" s="12" t="s">
        <v>23</v>
      </c>
      <c r="D105" s="1"/>
      <c r="F105" s="1"/>
      <c r="G105" s="1"/>
    </row>
    <row r="106" spans="1:7" s="2" customFormat="1" ht="30" hidden="1" x14ac:dyDescent="0.25">
      <c r="A106" s="1"/>
      <c r="B106" s="11" t="s">
        <v>24</v>
      </c>
      <c r="C106" s="12" t="s">
        <v>25</v>
      </c>
      <c r="D106" s="1"/>
      <c r="F106" s="1"/>
      <c r="G106" s="1"/>
    </row>
    <row r="107" spans="1:7" s="2" customFormat="1" ht="30" hidden="1" x14ac:dyDescent="0.25">
      <c r="A107" s="1"/>
      <c r="B107" s="11" t="s">
        <v>26</v>
      </c>
      <c r="C107" s="12" t="s">
        <v>27</v>
      </c>
      <c r="D107" s="1"/>
      <c r="F107" s="1"/>
      <c r="G107" s="1"/>
    </row>
    <row r="108" spans="1:7" s="2" customFormat="1" ht="30" hidden="1" x14ac:dyDescent="0.25">
      <c r="A108" s="1"/>
      <c r="B108" s="11" t="s">
        <v>28</v>
      </c>
      <c r="C108" s="12" t="s">
        <v>29</v>
      </c>
      <c r="D108" s="1"/>
      <c r="F108" s="1"/>
      <c r="G108" s="1"/>
    </row>
    <row r="109" spans="1:7" s="2" customFormat="1" ht="30" hidden="1" x14ac:dyDescent="0.25">
      <c r="A109" s="1"/>
      <c r="B109" s="6" t="s">
        <v>30</v>
      </c>
      <c r="C109" s="9" t="s">
        <v>31</v>
      </c>
      <c r="D109" s="1"/>
      <c r="F109" s="1"/>
      <c r="G109" s="1"/>
    </row>
    <row r="110" spans="1:7" s="2" customFormat="1" ht="30" hidden="1" x14ac:dyDescent="0.25">
      <c r="A110" s="1"/>
      <c r="B110" s="6" t="s">
        <v>32</v>
      </c>
      <c r="C110" s="9" t="s">
        <v>33</v>
      </c>
      <c r="D110" s="1"/>
      <c r="F110" s="1"/>
      <c r="G110" s="1"/>
    </row>
    <row r="111" spans="1:7" s="2" customFormat="1" hidden="1" x14ac:dyDescent="0.25">
      <c r="A111" s="1"/>
      <c r="B111" s="16"/>
      <c r="C111" s="16"/>
      <c r="D111" s="1"/>
      <c r="F111" s="1"/>
      <c r="G111" s="1"/>
    </row>
    <row r="112" spans="1:7" s="2" customFormat="1" ht="30" hidden="1" x14ac:dyDescent="0.25">
      <c r="A112" s="1"/>
      <c r="B112" s="11" t="s">
        <v>34</v>
      </c>
      <c r="C112" s="12" t="s">
        <v>35</v>
      </c>
      <c r="D112" s="1"/>
      <c r="F112" s="1"/>
      <c r="G112" s="1"/>
    </row>
    <row r="113" spans="1:7" s="2" customFormat="1" ht="30" hidden="1" x14ac:dyDescent="0.25">
      <c r="A113" s="1"/>
      <c r="B113" s="11" t="s">
        <v>36</v>
      </c>
      <c r="C113" s="12" t="s">
        <v>37</v>
      </c>
      <c r="D113" s="1"/>
      <c r="F113" s="1"/>
      <c r="G113" s="1"/>
    </row>
    <row r="114" spans="1:7" s="2" customFormat="1" ht="30" hidden="1" x14ac:dyDescent="0.25">
      <c r="A114" s="1"/>
      <c r="B114" s="11" t="s">
        <v>38</v>
      </c>
      <c r="C114" s="12" t="s">
        <v>39</v>
      </c>
      <c r="D114" s="1"/>
      <c r="F114" s="1"/>
      <c r="G114" s="1"/>
    </row>
    <row r="115" spans="1:7" s="2" customFormat="1" ht="30" hidden="1" x14ac:dyDescent="0.25">
      <c r="A115" s="1"/>
      <c r="B115" s="11" t="s">
        <v>40</v>
      </c>
      <c r="C115" s="12" t="s">
        <v>41</v>
      </c>
      <c r="D115" s="1"/>
      <c r="F115" s="1"/>
      <c r="G115" s="1"/>
    </row>
    <row r="116" spans="1:7" s="2" customFormat="1" ht="30" hidden="1" x14ac:dyDescent="0.25">
      <c r="A116" s="1"/>
      <c r="B116" s="6" t="s">
        <v>42</v>
      </c>
      <c r="C116" s="9" t="s">
        <v>43</v>
      </c>
      <c r="D116" s="1"/>
      <c r="F116" s="1"/>
      <c r="G116" s="1"/>
    </row>
    <row r="117" spans="1:7" s="2" customFormat="1" ht="30" hidden="1" x14ac:dyDescent="0.25">
      <c r="A117" s="1"/>
      <c r="B117" s="6" t="s">
        <v>44</v>
      </c>
      <c r="C117" s="9" t="s">
        <v>45</v>
      </c>
      <c r="D117" s="1"/>
      <c r="F117" s="1"/>
      <c r="G117" s="1"/>
    </row>
    <row r="118" spans="1:7" s="2" customFormat="1" hidden="1" x14ac:dyDescent="0.25">
      <c r="A118" s="1"/>
      <c r="B118" s="16"/>
      <c r="C118" s="16"/>
      <c r="D118" s="1"/>
      <c r="F118" s="1"/>
      <c r="G118" s="1"/>
    </row>
    <row r="119" spans="1:7" s="2" customFormat="1" ht="30" hidden="1" x14ac:dyDescent="0.25">
      <c r="A119" s="1"/>
      <c r="B119" s="11" t="s">
        <v>46</v>
      </c>
      <c r="C119" s="12" t="s">
        <v>47</v>
      </c>
      <c r="D119" s="1"/>
      <c r="F119" s="1"/>
      <c r="G119" s="1"/>
    </row>
    <row r="120" spans="1:7" s="2" customFormat="1" ht="30" hidden="1" x14ac:dyDescent="0.25">
      <c r="A120" s="1"/>
      <c r="B120" s="11" t="s">
        <v>48</v>
      </c>
      <c r="C120" s="12" t="s">
        <v>49</v>
      </c>
      <c r="D120" s="1"/>
      <c r="F120" s="1"/>
      <c r="G120" s="1"/>
    </row>
    <row r="121" spans="1:7" s="2" customFormat="1" ht="30" hidden="1" x14ac:dyDescent="0.25">
      <c r="A121" s="1"/>
      <c r="B121" s="11" t="s">
        <v>50</v>
      </c>
      <c r="C121" s="12" t="s">
        <v>51</v>
      </c>
      <c r="D121" s="1"/>
      <c r="F121" s="1"/>
      <c r="G121" s="1"/>
    </row>
    <row r="122" spans="1:7" s="2" customFormat="1" ht="30" hidden="1" x14ac:dyDescent="0.25">
      <c r="A122" s="1"/>
      <c r="B122" s="11" t="s">
        <v>52</v>
      </c>
      <c r="C122" s="12" t="s">
        <v>53</v>
      </c>
      <c r="D122" s="1"/>
      <c r="F122" s="1"/>
      <c r="G122" s="1"/>
    </row>
    <row r="123" spans="1:7" s="2" customFormat="1" ht="30" hidden="1" x14ac:dyDescent="0.25">
      <c r="A123" s="1"/>
      <c r="B123" s="6" t="s">
        <v>54</v>
      </c>
      <c r="C123" s="9" t="s">
        <v>55</v>
      </c>
      <c r="D123" s="1"/>
      <c r="F123" s="1"/>
      <c r="G123" s="1"/>
    </row>
    <row r="124" spans="1:7" s="2" customFormat="1" ht="30" hidden="1" x14ac:dyDescent="0.25">
      <c r="A124" s="1"/>
      <c r="B124" s="6" t="s">
        <v>56</v>
      </c>
      <c r="C124" s="9" t="s">
        <v>57</v>
      </c>
      <c r="D124" s="1"/>
      <c r="F124" s="1"/>
      <c r="G124" s="1"/>
    </row>
    <row r="125" spans="1:7" s="2" customFormat="1" hidden="1" x14ac:dyDescent="0.25">
      <c r="A125" s="1"/>
      <c r="B125" s="16"/>
      <c r="C125" s="16"/>
      <c r="D125" s="1"/>
      <c r="F125" s="1"/>
      <c r="G125" s="1"/>
    </row>
    <row r="126" spans="1:7" s="2" customFormat="1" ht="30" hidden="1" x14ac:dyDescent="0.25">
      <c r="A126" s="1"/>
      <c r="B126" s="11" t="s">
        <v>58</v>
      </c>
      <c r="C126" s="12" t="s">
        <v>59</v>
      </c>
      <c r="D126" s="1"/>
      <c r="F126" s="1"/>
      <c r="G126" s="1"/>
    </row>
    <row r="127" spans="1:7" s="2" customFormat="1" ht="30" hidden="1" x14ac:dyDescent="0.25">
      <c r="A127" s="1"/>
      <c r="B127" s="11" t="s">
        <v>60</v>
      </c>
      <c r="C127" s="12" t="s">
        <v>61</v>
      </c>
      <c r="D127" s="1"/>
      <c r="F127" s="1"/>
      <c r="G127" s="1"/>
    </row>
    <row r="128" spans="1:7" s="2" customFormat="1" ht="30" hidden="1" x14ac:dyDescent="0.25">
      <c r="A128" s="1"/>
      <c r="B128" s="11" t="s">
        <v>62</v>
      </c>
      <c r="C128" s="12" t="s">
        <v>63</v>
      </c>
      <c r="D128" s="1"/>
      <c r="F128" s="1"/>
      <c r="G128" s="1"/>
    </row>
    <row r="129" spans="1:7" s="2" customFormat="1" ht="30" hidden="1" x14ac:dyDescent="0.25">
      <c r="A129" s="1"/>
      <c r="B129" s="11" t="s">
        <v>64</v>
      </c>
      <c r="C129" s="12" t="s">
        <v>65</v>
      </c>
      <c r="D129" s="1"/>
      <c r="F129" s="1"/>
      <c r="G129" s="1"/>
    </row>
    <row r="130" spans="1:7" s="2" customFormat="1" ht="30" hidden="1" x14ac:dyDescent="0.25">
      <c r="A130" s="1"/>
      <c r="B130" s="6" t="s">
        <v>66</v>
      </c>
      <c r="C130" s="9" t="s">
        <v>67</v>
      </c>
      <c r="D130" s="1"/>
      <c r="F130" s="1"/>
      <c r="G130" s="1"/>
    </row>
    <row r="131" spans="1:7" s="2" customFormat="1" ht="30" hidden="1" x14ac:dyDescent="0.25">
      <c r="A131" s="1"/>
      <c r="B131" s="6" t="s">
        <v>68</v>
      </c>
      <c r="C131" s="9" t="s">
        <v>69</v>
      </c>
      <c r="D131" s="1"/>
      <c r="F131" s="1"/>
      <c r="G131" s="1"/>
    </row>
    <row r="132" spans="1:7" s="2" customFormat="1" hidden="1" x14ac:dyDescent="0.25">
      <c r="A132" s="1"/>
      <c r="B132" s="16"/>
      <c r="C132" s="16"/>
      <c r="D132" s="1"/>
      <c r="F132" s="1"/>
      <c r="G132" s="1"/>
    </row>
    <row r="133" spans="1:7" s="2" customFormat="1" hidden="1" x14ac:dyDescent="0.25">
      <c r="A133" s="1"/>
      <c r="B133" s="28" t="s">
        <v>70</v>
      </c>
      <c r="C133" s="28" t="s">
        <v>71</v>
      </c>
      <c r="D133" s="1"/>
      <c r="F133" s="1"/>
      <c r="G133" s="1"/>
    </row>
    <row r="134" spans="1:7" s="2" customFormat="1" hidden="1" x14ac:dyDescent="0.25">
      <c r="A134" s="1"/>
      <c r="B134" s="28" t="s">
        <v>72</v>
      </c>
      <c r="C134" s="28" t="s">
        <v>73</v>
      </c>
      <c r="D134" s="1"/>
      <c r="F134" s="1"/>
      <c r="G134" s="1"/>
    </row>
    <row r="135" spans="1:7" s="2" customFormat="1" hidden="1" x14ac:dyDescent="0.25">
      <c r="A135" s="1"/>
      <c r="B135" s="28" t="s">
        <v>74</v>
      </c>
      <c r="C135" s="28" t="s">
        <v>93</v>
      </c>
      <c r="D135" s="1"/>
      <c r="F135" s="1"/>
      <c r="G135" s="1"/>
    </row>
    <row r="136" spans="1:7" s="2" customFormat="1" x14ac:dyDescent="0.25">
      <c r="A136" s="1"/>
      <c r="B136" s="1"/>
      <c r="C136" s="1"/>
      <c r="D136" s="1"/>
      <c r="F136" s="1"/>
      <c r="G136" s="1"/>
    </row>
    <row r="137" spans="1:7" s="2" customFormat="1" x14ac:dyDescent="0.25">
      <c r="A137" s="1"/>
      <c r="B137" s="1"/>
      <c r="C137" s="1"/>
      <c r="D137" s="1"/>
      <c r="F137" s="1"/>
      <c r="G137" s="1"/>
    </row>
    <row r="138" spans="1:7" s="2" customFormat="1" x14ac:dyDescent="0.25">
      <c r="A138" s="1"/>
      <c r="B138" s="1"/>
      <c r="C138" s="1"/>
      <c r="D138" s="1"/>
      <c r="F138" s="1"/>
      <c r="G138" s="1"/>
    </row>
    <row r="139" spans="1:7" s="2" customFormat="1" x14ac:dyDescent="0.25">
      <c r="A139" s="1"/>
      <c r="B139" s="1"/>
      <c r="C139" s="1"/>
      <c r="D139" s="1"/>
      <c r="F139" s="1"/>
      <c r="G139" s="1"/>
    </row>
    <row r="140" spans="1:7" s="2" customFormat="1" x14ac:dyDescent="0.25">
      <c r="A140" s="1"/>
      <c r="B140" s="1"/>
      <c r="C140" s="1"/>
      <c r="D140" s="1"/>
      <c r="F140" s="1"/>
      <c r="G140" s="1"/>
    </row>
    <row r="141" spans="1:7" s="2" customFormat="1" x14ac:dyDescent="0.25">
      <c r="A141" s="1"/>
      <c r="B141" s="1"/>
      <c r="C141" s="1"/>
      <c r="D141" s="1"/>
      <c r="F141" s="1"/>
      <c r="G141" s="1"/>
    </row>
    <row r="142" spans="1:7" s="2" customFormat="1" x14ac:dyDescent="0.25">
      <c r="A142" s="1"/>
      <c r="B142" s="1"/>
      <c r="C142" s="1"/>
      <c r="D142" s="1"/>
      <c r="F142" s="1"/>
      <c r="G142" s="1"/>
    </row>
    <row r="143" spans="1:7" s="2" customFormat="1" x14ac:dyDescent="0.25">
      <c r="A143" s="1"/>
      <c r="B143" s="1"/>
      <c r="C143" s="1"/>
      <c r="D143" s="1"/>
      <c r="F143" s="1"/>
      <c r="G143" s="1"/>
    </row>
    <row r="144" spans="1:7" s="2" customFormat="1" x14ac:dyDescent="0.25">
      <c r="A144" s="1"/>
      <c r="B144" s="1"/>
      <c r="C144" s="1"/>
      <c r="D144" s="1"/>
      <c r="F144" s="1"/>
      <c r="G144" s="1"/>
    </row>
    <row r="145" spans="1:7" s="2" customFormat="1" x14ac:dyDescent="0.25">
      <c r="A145" s="1"/>
      <c r="B145" s="1"/>
      <c r="C145" s="1"/>
      <c r="D145" s="1"/>
      <c r="F145" s="1"/>
      <c r="G145" s="1"/>
    </row>
    <row r="146" spans="1:7" s="2" customFormat="1" x14ac:dyDescent="0.25">
      <c r="A146" s="1"/>
      <c r="B146" s="1"/>
      <c r="C146" s="1"/>
      <c r="D146" s="1"/>
      <c r="F146" s="1"/>
      <c r="G146" s="1"/>
    </row>
    <row r="147" spans="1:7" s="2" customFormat="1" x14ac:dyDescent="0.25">
      <c r="A147" s="1"/>
      <c r="B147" s="1"/>
      <c r="C147" s="1"/>
      <c r="D147" s="1"/>
      <c r="F147" s="1"/>
      <c r="G147" s="1"/>
    </row>
    <row r="148" spans="1:7" s="2" customFormat="1" x14ac:dyDescent="0.25">
      <c r="A148" s="1"/>
      <c r="B148" s="1"/>
      <c r="C148" s="1"/>
      <c r="D148" s="1"/>
      <c r="F148" s="1"/>
      <c r="G148" s="1"/>
    </row>
    <row r="149" spans="1:7" s="2" customFormat="1" x14ac:dyDescent="0.25">
      <c r="A149" s="1"/>
      <c r="B149" s="1"/>
      <c r="C149" s="1"/>
      <c r="D149" s="1"/>
      <c r="F149" s="1"/>
      <c r="G149" s="1"/>
    </row>
    <row r="150" spans="1:7" s="2" customFormat="1" x14ac:dyDescent="0.25">
      <c r="A150" s="1"/>
      <c r="B150" s="1"/>
      <c r="C150" s="1"/>
      <c r="D150" s="1"/>
      <c r="F150" s="1"/>
      <c r="G150" s="1"/>
    </row>
    <row r="151" spans="1:7" s="2" customFormat="1" x14ac:dyDescent="0.25">
      <c r="A151" s="1"/>
      <c r="B151" s="1"/>
      <c r="C151" s="1"/>
      <c r="D151" s="1"/>
      <c r="F151" s="1"/>
      <c r="G151" s="1"/>
    </row>
    <row r="152" spans="1:7" s="2" customFormat="1" x14ac:dyDescent="0.25">
      <c r="A152" s="1"/>
      <c r="B152" s="1"/>
      <c r="C152" s="1"/>
      <c r="D152" s="1"/>
      <c r="F152" s="1"/>
      <c r="G152" s="1"/>
    </row>
    <row r="153" spans="1:7" s="2" customFormat="1" x14ac:dyDescent="0.25">
      <c r="A153" s="1"/>
      <c r="B153" s="1"/>
      <c r="C153" s="1"/>
      <c r="D153" s="1"/>
      <c r="F153" s="1"/>
      <c r="G153" s="1"/>
    </row>
    <row r="154" spans="1:7" s="2" customFormat="1" x14ac:dyDescent="0.25">
      <c r="A154" s="1"/>
      <c r="B154" s="1"/>
      <c r="C154" s="1"/>
      <c r="D154" s="1"/>
      <c r="F154" s="1"/>
      <c r="G154" s="1"/>
    </row>
    <row r="155" spans="1:7" s="2" customFormat="1" x14ac:dyDescent="0.25">
      <c r="A155" s="1"/>
      <c r="B155" s="1"/>
      <c r="C155" s="1"/>
      <c r="D155" s="1"/>
      <c r="F155" s="1"/>
      <c r="G155" s="1"/>
    </row>
    <row r="156" spans="1:7" s="2" customFormat="1" x14ac:dyDescent="0.25">
      <c r="A156" s="1"/>
      <c r="B156" s="1"/>
      <c r="C156" s="1"/>
      <c r="D156" s="1"/>
      <c r="F156" s="1"/>
      <c r="G156" s="1"/>
    </row>
    <row r="157" spans="1:7" s="2" customFormat="1" x14ac:dyDescent="0.25">
      <c r="A157" s="1"/>
      <c r="B157" s="1"/>
      <c r="C157" s="1"/>
      <c r="D157" s="1"/>
      <c r="F157" s="1"/>
      <c r="G157" s="1"/>
    </row>
    <row r="158" spans="1:7" s="2" customFormat="1" x14ac:dyDescent="0.25">
      <c r="A158" s="1"/>
      <c r="B158" s="1"/>
      <c r="C158" s="1"/>
      <c r="D158" s="1"/>
      <c r="F158" s="1"/>
      <c r="G158" s="1"/>
    </row>
    <row r="159" spans="1:7" s="2" customFormat="1" x14ac:dyDescent="0.25">
      <c r="A159" s="1"/>
      <c r="B159" s="1"/>
      <c r="C159" s="1"/>
      <c r="D159" s="1"/>
      <c r="F159" s="1"/>
      <c r="G159" s="1"/>
    </row>
    <row r="160" spans="1:7" s="2" customFormat="1" x14ac:dyDescent="0.25">
      <c r="A160" s="1"/>
      <c r="B160" s="1"/>
      <c r="C160" s="1"/>
      <c r="D160" s="1"/>
      <c r="F160" s="1"/>
      <c r="G160" s="1"/>
    </row>
    <row r="176" spans="1:7" s="2" customFormat="1" x14ac:dyDescent="0.25">
      <c r="A176" s="1"/>
      <c r="B176" s="31">
        <v>123987</v>
      </c>
      <c r="F176" s="1"/>
      <c r="G176" s="1"/>
    </row>
  </sheetData>
  <sheetProtection algorithmName="SHA-512" hashValue="r02NOdfVWRkQQRonVgKQWehfM9EJ8Np5pHuYjomB2iGs8WoYE4x6alAspsA6eQ+Ie74AOKSXnTARTcrVRXq81g==" saltValue="jlwvLBy4bd6bLRB48x/NXw==" spinCount="100000" sheet="1" objects="1" scenarios="1"/>
  <mergeCells count="6">
    <mergeCell ref="B34:E34"/>
    <mergeCell ref="B1:G1"/>
    <mergeCell ref="E6:G6"/>
    <mergeCell ref="F7:G7"/>
    <mergeCell ref="F8:G8"/>
    <mergeCell ref="F9:G9"/>
  </mergeCells>
  <dataValidations count="9">
    <dataValidation type="whole" errorStyle="information" allowBlank="1" showInputMessage="1" showErrorMessage="1" errorTitle="Введенное значение неверно." error="Диапазон значений равен высоте двери-купе._x000a_Данное значение не может быть меньше предыдущего." sqref="C15">
      <formula1>C14</formula1>
      <formula2>F4</formula2>
    </dataValidation>
    <dataValidation type="whole" errorStyle="information" allowBlank="1" showInputMessage="1" showErrorMessage="1" errorTitle="Введенное значение неверно." error="Диапазон значений равен высоте двери-купе._x000a_Данное значение не может быть меньше предыдущего." sqref="C16">
      <formula1>C15</formula1>
      <formula2>F4</formula2>
    </dataValidation>
    <dataValidation type="whole" errorStyle="information" allowBlank="1" showInputMessage="1" showErrorMessage="1" errorTitle="Введенное значение неверно." error="Диапазон значений равен высоте двери-купе._x000a_Данное значение не может быть меньше предыдущего." sqref="C17">
      <formula1>C16</formula1>
      <formula2>F4</formula2>
    </dataValidation>
    <dataValidation type="whole" errorStyle="information" allowBlank="1" showInputMessage="1" showErrorMessage="1" errorTitle="Введенное значение неверно." error="Диапазон значений равен высоте двери-купе." sqref="C14">
      <formula1>0</formula1>
      <formula2>F4</formula2>
    </dataValidation>
    <dataValidation type="list" allowBlank="1" showInputMessage="1" showErrorMessage="1" sqref="C20:C24">
      <formula1>$C$47:$C$49</formula1>
    </dataValidation>
    <dataValidation type="list" allowBlank="1" showInputMessage="1" showErrorMessage="1" sqref="C11">
      <formula1>$C$51:$C$55</formula1>
    </dataValidation>
    <dataValidation type="list" allowBlank="1" showInputMessage="1" showErrorMessage="1" sqref="C4">
      <formula1>$B$76:$B$77</formula1>
    </dataValidation>
    <dataValidation type="list" allowBlank="1" showInputMessage="1" showErrorMessage="1" sqref="C8">
      <formula1>$B$59:$B$66</formula1>
    </dataValidation>
    <dataValidation type="list" allowBlank="1" showInputMessage="1" showErrorMessage="1" sqref="C9">
      <formula1>$C$60:$C$61</formula1>
    </dataValidation>
  </dataValidations>
  <pageMargins left="0.43307086614173229" right="0.23622047244094491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Система PRO</vt:lpstr>
      <vt:lpstr>Пример расчета</vt:lpstr>
      <vt:lpstr>'Пример расчета'!Область_печати</vt:lpstr>
      <vt:lpstr>'Система PRO'!Область_печати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2014-08-11T07:11:37Z</dcterms:modified>
</cp:coreProperties>
</file>